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codeName="ThisWorkbook"/>
  <xr:revisionPtr revIDLastSave="34" documentId="8_{5604F821-8B2C-4CA7-B9E2-53E17A9225B0}" xr6:coauthVersionLast="47" xr6:coauthVersionMax="47" xr10:uidLastSave="{DCC91304-5FD9-4EE2-963A-7210BF6D0E53}"/>
  <workbookProtection workbookAlgorithmName="SHA-512" workbookHashValue="hYJV5pCD0kDGEhIaHbDD038jl0JVUMKZcWAvx7yhat/dBTAgvGFysfNZ9N7gYZGsG7UMq4Itjq0wBkzFkGTlnQ==" workbookSaltValue="kJiyeqBCQMqOujbQ1suQwg==" workbookSpinCount="100000" lockStructure="1"/>
  <bookViews>
    <workbookView xWindow="-28920" yWindow="1725" windowWidth="29040" windowHeight="15720" xr2:uid="{DD0F54F7-D0E5-48F9-8D2E-B2AFD3CBF5F1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6" i="19" l="1"/>
  <c r="C26" i="19"/>
  <c r="D26" i="19"/>
  <c r="E26" i="19"/>
  <c r="F26" i="19"/>
  <c r="G26" i="19"/>
  <c r="H26" i="19"/>
  <c r="I26" i="19"/>
  <c r="J26" i="19"/>
  <c r="K26" i="19"/>
  <c r="L26" i="19"/>
  <c r="M26" i="19"/>
  <c r="B1" i="18" l="1"/>
  <c r="C3" i="19" l="1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27" i="19"/>
  <c r="C27" i="19"/>
  <c r="D27" i="19"/>
  <c r="E27" i="19"/>
  <c r="F27" i="19"/>
  <c r="B28" i="19"/>
  <c r="C28" i="19"/>
  <c r="D28" i="19"/>
  <c r="E28" i="19"/>
  <c r="F28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G8" i="18"/>
  <c r="F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53" i="18" l="1"/>
  <c r="E28" i="18"/>
  <c r="F28" i="18"/>
  <c r="E29" i="18"/>
  <c r="F29" i="18"/>
  <c r="E30" i="18"/>
  <c r="F30" i="18"/>
  <c r="E31" i="18"/>
  <c r="F31" i="18"/>
  <c r="C26" i="18"/>
  <c r="D26" i="18"/>
  <c r="C27" i="18"/>
  <c r="D27" i="18"/>
  <c r="C28" i="18"/>
  <c r="D28" i="18"/>
  <c r="C29" i="18"/>
  <c r="D29" i="18"/>
  <c r="C30" i="18"/>
  <c r="D30" i="18"/>
  <c r="C31" i="18"/>
  <c r="D31" i="18"/>
  <c r="F37" i="18"/>
  <c r="C32" i="18"/>
  <c r="D32" i="18"/>
  <c r="C34" i="18"/>
  <c r="D34" i="18"/>
  <c r="C35" i="18"/>
  <c r="D35" i="18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M28" i="19"/>
  <c r="L28" i="19"/>
  <c r="K28" i="19"/>
  <c r="J28" i="19"/>
  <c r="I28" i="19"/>
  <c r="H28" i="19"/>
  <c r="G28" i="19"/>
  <c r="M27" i="19"/>
  <c r="L27" i="19"/>
  <c r="K27" i="19"/>
  <c r="J27" i="19"/>
  <c r="I27" i="19"/>
  <c r="H27" i="19"/>
  <c r="G2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26" i="18"/>
  <c r="E26" i="18"/>
  <c r="F26" i="18"/>
  <c r="G26" i="18"/>
  <c r="H26" i="18"/>
  <c r="I26" i="18"/>
  <c r="J26" i="18"/>
  <c r="K26" i="18"/>
  <c r="L26" i="18"/>
  <c r="M26" i="18"/>
  <c r="B27" i="18"/>
  <c r="E27" i="18"/>
  <c r="F27" i="18"/>
  <c r="G27" i="18"/>
  <c r="H27" i="18"/>
  <c r="I27" i="18"/>
  <c r="J27" i="18"/>
  <c r="K27" i="18"/>
  <c r="L27" i="18"/>
  <c r="M27" i="18"/>
  <c r="B28" i="18"/>
  <c r="G28" i="18"/>
  <c r="H28" i="18"/>
  <c r="I28" i="18"/>
  <c r="J28" i="18"/>
  <c r="K28" i="18"/>
  <c r="L28" i="18"/>
  <c r="M28" i="18"/>
  <c r="B29" i="18"/>
  <c r="G29" i="18"/>
  <c r="H29" i="18"/>
  <c r="I29" i="18"/>
  <c r="J29" i="18"/>
  <c r="K29" i="18"/>
  <c r="L29" i="18"/>
  <c r="M29" i="18"/>
  <c r="B30" i="18"/>
  <c r="G30" i="18"/>
  <c r="H30" i="18"/>
  <c r="I30" i="18"/>
  <c r="J30" i="18"/>
  <c r="K30" i="18"/>
  <c r="L30" i="18"/>
  <c r="M30" i="18"/>
  <c r="B31" i="18"/>
  <c r="G31" i="18"/>
  <c r="H31" i="18"/>
  <c r="I31" i="18"/>
  <c r="J31" i="18"/>
  <c r="K31" i="18"/>
  <c r="L31" i="18"/>
  <c r="M31" i="18"/>
  <c r="B32" i="18"/>
  <c r="E32" i="18"/>
  <c r="F32" i="18"/>
  <c r="G32" i="18"/>
  <c r="H32" i="18"/>
  <c r="I32" i="18"/>
  <c r="J32" i="18"/>
  <c r="K32" i="18"/>
  <c r="L32" i="18"/>
  <c r="M32" i="18"/>
  <c r="B34" i="18"/>
  <c r="E34" i="18"/>
  <c r="F34" i="18"/>
  <c r="G34" i="18"/>
  <c r="H34" i="18"/>
  <c r="I34" i="18"/>
  <c r="J34" i="18"/>
  <c r="K34" i="18"/>
  <c r="L34" i="18"/>
  <c r="M34" i="18"/>
  <c r="B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7" i="18"/>
  <c r="C37" i="18"/>
  <c r="D37" i="18"/>
  <c r="E37" i="18"/>
  <c r="G37" i="18"/>
  <c r="H37" i="18"/>
  <c r="I37" i="18"/>
  <c r="J37" i="18"/>
  <c r="K37" i="18"/>
  <c r="L37" i="18"/>
  <c r="M37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1" i="18"/>
  <c r="C21" i="18"/>
  <c r="D21" i="18"/>
  <c r="E21" i="18"/>
  <c r="F21" i="18"/>
  <c r="G21" i="18"/>
  <c r="H21" i="18"/>
  <c r="I21" i="18"/>
  <c r="J21" i="18"/>
  <c r="K21" i="18"/>
  <c r="L21" i="18"/>
  <c r="M21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<sst xmlns="http://schemas.openxmlformats.org/spreadsheetml/2006/main" count="507" uniqueCount="88">
  <si>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</si>
  <si>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</si>
  <si>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</si>
  <si>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</si>
  <si>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</si>
  <si>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</si>
  <si>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</si>
  <si>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</si>
  <si>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</si>
  <si>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</si>
  <si>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</si>
  <si>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</si>
  <si>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</si>
  <si>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</si>
  <si>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</si>
  <si>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</si>
  <si>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</si>
  <si>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</si>
  <si>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</si>
  <si>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</si>
  <si>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</si>
  <si>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</si>
  <si>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</si>
  <si>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</si>
  <si>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</si>
  <si>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</si>
  <si>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</si>
  <si>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</si>
  <si>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</si>
  <si>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</si>
  <si>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</si>
  <si>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</si>
  <si>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</si>
  <si>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</si>
  <si>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</si>
  <si>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</si>
  <si>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</si>
  <si>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</si>
  <si>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</si>
  <si>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</si>
  <si>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</si>
  <si>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</si>
  <si>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</si>
  <si>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</si>
  <si>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</si>
  <si>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</si>
  <si>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</si>
  <si>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</si>
  <si>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</si>
  <si>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</si>
  <si>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</si>
  <si>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</si>
  <si>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</si>
  <si>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</si>
  <si>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</si>
  <si>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</si>
  <si>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</si>
  <si>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</si>
  <si>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</si>
  <si>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</si>
  <si>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</si>
  <si>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</si>
  <si>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</si>
  <si>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</si>
  <si>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</si>
  <si>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</si>
  <si>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</si>
  <si>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</si>
  <si>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</si>
  <si>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</si>
  <si>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</si>
  <si>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</si>
  <si>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</si>
  <si>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</si>
  <si>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</si>
  <si>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</si>
  <si>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</si>
  <si>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</si>
  <si>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</si>
  <si>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2024</t>
  </si>
  <si>
    <t>Room Revenue</t>
  </si>
  <si>
    <t>VTC Defined Tourism Regions</t>
  </si>
  <si>
    <t>STR/CoSTAR Designated Hospitality Markets</t>
  </si>
  <si>
    <t>April 2025 Monthly Report</t>
  </si>
  <si>
    <t>Current Month - April 2025 vs April 2024</t>
  </si>
  <si>
    <t>YTD April 2025 Monthly Report</t>
  </si>
  <si>
    <t>Year to Date - April 2025 vs April 2024</t>
  </si>
  <si>
    <t>Percent Change from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</si>
</sst>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i/>
      <sz val="10"/>
      <name val="Segoe UI"/>
      <family val="2"/>
    </font>
    <font>
      <sz val="10"/>
      <name val="Arial"/>
      <family val="2"/>
    </font>
    <font>
      <b/>
      <sz val="11"/>
      <color theme="0"/>
      <name val="Asap"/>
    </font>
    <font>
      <b/>
      <sz val="11"/>
      <color indexed="9"/>
      <name val="Asap"/>
    </font>
    <font>
      <b/>
      <sz val="11"/>
      <name val="Asap"/>
    </font>
    <font>
      <sz val="11"/>
      <name val="Asap"/>
    </font>
    <font>
      <b/>
      <i/>
      <sz val="11"/>
      <name val="Asap"/>
    </font>
  </fonts>
  <fills count="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5858"/>
        <bgColor indexed="64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3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5" fillId="4" borderId="0" xfId="0" applyFont="1" applyFill="1" applyAlignment="1">
      <alignment horizontal="right"/>
    </xf>
    <xf numFmtId="0" fontId="18" fillId="0" borderId="12" xfId="0" applyFont="1" applyBorder="1"/>
    <xf numFmtId="0" fontId="18" fillId="0" borderId="0" xfId="0" applyFont="1" applyAlignment="1">
      <alignment vertical="center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4" borderId="0" xfId="0" applyFont="1" applyFill="1" applyAlignment="1">
      <alignment horizontal="right"/>
    </xf>
    <xf numFmtId="0" fontId="21" fillId="0" borderId="0" xfId="0" applyFont="1"/>
    <xf numFmtId="0" fontId="21" fillId="0" borderId="3" xfId="0" applyFont="1" applyBorder="1"/>
    <xf numFmtId="166" fontId="21" fillId="2" borderId="3" xfId="0" applyNumberFormat="1" applyFont="1" applyFill="1" applyBorder="1"/>
    <xf numFmtId="166" fontId="21" fillId="2" borderId="0" xfId="0" applyNumberFormat="1" applyFont="1" applyFill="1"/>
    <xf numFmtId="170" fontId="21" fillId="2" borderId="3" xfId="0" applyNumberFormat="1" applyFont="1" applyFill="1" applyBorder="1"/>
    <xf numFmtId="170" fontId="21" fillId="2" borderId="0" xfId="0" applyNumberFormat="1" applyFont="1" applyFill="1"/>
    <xf numFmtId="0" fontId="1" fillId="2" borderId="3" xfId="0" applyFont="1" applyFill="1" applyBorder="1"/>
    <xf numFmtId="0" fontId="25" fillId="0" borderId="0" xfId="0" applyFont="1"/>
    <xf numFmtId="0" fontId="25" fillId="0" borderId="12" xfId="0" applyFont="1" applyBorder="1"/>
    <xf numFmtId="0" fontId="24" fillId="0" borderId="0" xfId="0" applyFont="1"/>
    <xf numFmtId="167" fontId="25" fillId="6" borderId="4" xfId="0" applyNumberFormat="1" applyFont="1" applyFill="1" applyBorder="1" applyAlignment="1">
      <alignment horizontal="center" vertical="center"/>
    </xf>
    <xf numFmtId="167" fontId="25" fillId="6" borderId="0" xfId="0" applyNumberFormat="1" applyFont="1" applyFill="1" applyAlignment="1">
      <alignment horizontal="center" vertical="center"/>
    </xf>
    <xf numFmtId="168" fontId="25" fillId="6" borderId="0" xfId="0" applyNumberFormat="1" applyFont="1" applyFill="1" applyAlignment="1">
      <alignment horizontal="center" vertical="center"/>
    </xf>
    <xf numFmtId="167" fontId="25" fillId="6" borderId="8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top"/>
    </xf>
    <xf numFmtId="0" fontId="22" fillId="6" borderId="4" xfId="0" applyFont="1" applyFill="1" applyBorder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center" vertical="center"/>
    </xf>
    <xf numFmtId="167" fontId="25" fillId="0" borderId="4" xfId="0" applyNumberFormat="1" applyFont="1" applyBorder="1" applyAlignment="1">
      <alignment horizontal="center" vertical="center"/>
    </xf>
    <xf numFmtId="167" fontId="25" fillId="0" borderId="8" xfId="0" applyNumberFormat="1" applyFont="1" applyBorder="1" applyAlignment="1">
      <alignment horizontal="center" vertical="center"/>
    </xf>
    <xf numFmtId="167" fontId="25" fillId="0" borderId="25" xfId="0" applyNumberFormat="1" applyFont="1" applyBorder="1" applyAlignment="1">
      <alignment horizontal="center" vertical="center"/>
    </xf>
    <xf numFmtId="167" fontId="25" fillId="0" borderId="22" xfId="0" applyNumberFormat="1" applyFont="1" applyBorder="1" applyAlignment="1">
      <alignment horizontal="center" vertical="center"/>
    </xf>
    <xf numFmtId="168" fontId="25" fillId="0" borderId="22" xfId="0" applyNumberFormat="1" applyFont="1" applyBorder="1" applyAlignment="1">
      <alignment horizontal="center" vertical="center"/>
    </xf>
    <xf numFmtId="167" fontId="25" fillId="0" borderId="23" xfId="0" applyNumberFormat="1" applyFont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left"/>
    </xf>
    <xf numFmtId="0" fontId="25" fillId="6" borderId="4" xfId="0" applyFont="1" applyFill="1" applyBorder="1"/>
    <xf numFmtId="0" fontId="25" fillId="0" borderId="4" xfId="0" applyFont="1" applyBorder="1" applyAlignment="1">
      <alignment horizontal="right"/>
    </xf>
    <xf numFmtId="1" fontId="25" fillId="0" borderId="4" xfId="0" applyNumberFormat="1" applyFont="1" applyBorder="1" applyAlignment="1">
      <alignment horizontal="right"/>
    </xf>
    <xf numFmtId="0" fontId="20" fillId="0" borderId="0" xfId="0" applyFont="1" applyAlignment="1">
      <alignment vertical="top" wrapText="1"/>
    </xf>
    <xf numFmtId="0" fontId="1" fillId="0" borderId="0" xfId="1"/>
    <xf numFmtId="165" fontId="1" fillId="0" borderId="0" xfId="1" applyNumberFormat="1"/>
    <xf numFmtId="166" fontId="1" fillId="2" borderId="1" xfId="1" applyNumberFormat="1" applyFill="1" applyBorder="1"/>
    <xf numFmtId="166" fontId="1" fillId="2" borderId="7" xfId="1" applyNumberFormat="1" applyFill="1" applyBorder="1"/>
    <xf numFmtId="170" fontId="1" fillId="2" borderId="1" xfId="1" applyNumberFormat="1" applyFill="1" applyBorder="1"/>
    <xf numFmtId="170" fontId="1" fillId="2" borderId="7" xfId="1" applyNumberFormat="1" applyFill="1" applyBorder="1"/>
    <xf numFmtId="0" fontId="1" fillId="0" borderId="7" xfId="1" applyBorder="1"/>
    <xf numFmtId="165" fontId="1" fillId="0" borderId="7" xfId="1" applyNumberFormat="1" applyBorder="1"/>
    <xf numFmtId="2" fontId="1" fillId="0" borderId="7" xfId="1" applyNumberFormat="1" applyBorder="1"/>
    <xf numFmtId="166" fontId="1" fillId="0" borderId="3" xfId="1" applyNumberFormat="1" applyBorder="1"/>
    <xf numFmtId="166" fontId="1" fillId="0" borderId="0" xfId="1" applyNumberFormat="1"/>
    <xf numFmtId="170" fontId="1" fillId="0" borderId="3" xfId="1" applyNumberFormat="1" applyBorder="1"/>
    <xf numFmtId="170" fontId="1" fillId="0" borderId="0" xfId="1" applyNumberFormat="1"/>
    <xf numFmtId="166" fontId="1" fillId="2" borderId="3" xfId="1" applyNumberFormat="1" applyFill="1" applyBorder="1"/>
    <xf numFmtId="166" fontId="1" fillId="2" borderId="0" xfId="1" applyNumberFormat="1" applyFill="1"/>
    <xf numFmtId="170" fontId="1" fillId="2" borderId="3" xfId="1" applyNumberFormat="1" applyFill="1" applyBorder="1"/>
    <xf numFmtId="170" fontId="1" fillId="2" borderId="0" xfId="1" applyNumberFormat="1" applyFill="1"/>
    <xf numFmtId="2" fontId="1" fillId="0" borderId="0" xfId="1" applyNumberFormat="1"/>
    <xf numFmtId="0" fontId="26" fillId="0" borderId="21" xfId="0" applyFont="1" applyBorder="1" applyAlignment="1">
      <alignment horizontal="left" vertical="top" wrapText="1"/>
    </xf>
    <xf numFmtId="0" fontId="26" fillId="0" borderId="22" xfId="0" applyFont="1" applyBorder="1" applyAlignment="1">
      <alignment horizontal="left" vertical="top" wrapText="1"/>
    </xf>
    <xf numFmtId="0" fontId="26" fillId="0" borderId="23" xfId="0" applyFont="1" applyBorder="1" applyAlignment="1">
      <alignment horizontal="left" vertical="top" wrapText="1"/>
    </xf>
    <xf numFmtId="169" fontId="24" fillId="0" borderId="24" xfId="0" applyNumberFormat="1" applyFont="1" applyBorder="1" applyAlignment="1">
      <alignment horizontal="left" vertical="center" wrapText="1"/>
    </xf>
    <xf numFmtId="169" fontId="24" fillId="0" borderId="4" xfId="0" applyNumberFormat="1" applyFont="1" applyBorder="1" applyAlignment="1">
      <alignment horizontal="left" vertical="center" wrapText="1"/>
    </xf>
    <xf numFmtId="169" fontId="24" fillId="0" borderId="28" xfId="0" applyNumberFormat="1" applyFont="1" applyBorder="1" applyAlignment="1">
      <alignment horizontal="left" vertical="center" wrapText="1"/>
    </xf>
    <xf numFmtId="0" fontId="22" fillId="5" borderId="13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6" fillId="0" borderId="21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6" fillId="3" borderId="0" xfId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2">
    <cellStyle name="Normal" xfId="0" builtinId="0"/>
    <cellStyle name="Normal 2" xfId="1" xr:uid="{012CF6F3-8AE9-44E6-A381-57765AF3F4D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5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714374</xdr:colOff>
      <xdr:row>55</xdr:row>
      <xdr:rowOff>92076</xdr:rowOff>
    </xdr:from>
    <xdr:to>
      <xdr:col>12</xdr:col>
      <xdr:colOff>771524</xdr:colOff>
      <xdr:row>55</xdr:row>
      <xdr:rowOff>429372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28466-23F9-4759-9CC6-F1A352136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4" y="11407776"/>
          <a:ext cx="2600325" cy="330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55</xdr:row>
      <xdr:rowOff>114300</xdr:rowOff>
    </xdr:from>
    <xdr:to>
      <xdr:col>12</xdr:col>
      <xdr:colOff>676275</xdr:colOff>
      <xdr:row>55</xdr:row>
      <xdr:rowOff>448421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07EA5-FECF-4E65-9829-AF1AB09B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0" y="11430000"/>
          <a:ext cx="2600325" cy="334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4"/>
  <sheetViews>
    <sheetView tabSelected="1" zoomScaleNormal="100" workbookViewId="0">
      <selection activeCell="O6" sqref="O6"/>
    </sheetView>
  </sheetViews>
  <sheetFormatPr defaultColWidth="9.140625" defaultRowHeight="16.5" x14ac:dyDescent="0.3"/>
  <cols>
    <col min="1" max="1" width="41.7109375" style="64" bestFit="1" customWidth="1"/>
    <col min="2" max="6" width="11.85546875" style="64" customWidth="1"/>
    <col min="7" max="7" width="11.85546875" style="66" customWidth="1"/>
    <col min="8" max="9" width="11.85546875" style="64" customWidth="1"/>
    <col min="10" max="10" width="11.85546875" style="66" customWidth="1"/>
    <col min="11" max="11" width="12.5703125" style="66" customWidth="1"/>
    <col min="12" max="12" width="11.85546875" style="64" customWidth="1"/>
    <col min="13" max="13" width="12.5703125" style="64" customWidth="1"/>
    <col min="14" max="16384" width="9.140625" style="64"/>
  </cols>
  <sheetData>
    <row r="1" spans="1:13" ht="16.5" customHeight="1" x14ac:dyDescent="0.3">
      <c r="A1" s="111" t="str">
        <f>'Current month raw data'!A1</f>
        <v>April 2025 Monthly Report</v>
      </c>
      <c r="B1" s="114" t="str">
        <f>'Current month raw data'!F1</f>
        <v>Current Month - April 2025 vs April 2024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</row>
    <row r="2" spans="1:13" x14ac:dyDescent="0.3">
      <c r="A2" s="112"/>
      <c r="B2" s="117" t="s">
        <v>45</v>
      </c>
      <c r="C2" s="118"/>
      <c r="D2" s="119" t="s">
        <v>2</v>
      </c>
      <c r="E2" s="118"/>
      <c r="F2" s="120" t="s">
        <v>3</v>
      </c>
      <c r="G2" s="120"/>
      <c r="H2" s="120" t="str">
        <f>'Current month raw data'!L7</f>
        <v>Percent Change from April 2024</v>
      </c>
      <c r="I2" s="120"/>
      <c r="J2" s="120"/>
      <c r="K2" s="120"/>
      <c r="L2" s="120"/>
      <c r="M2" s="121"/>
    </row>
    <row r="3" spans="1:13" ht="36.950000000000003" customHeight="1" x14ac:dyDescent="0.3">
      <c r="A3" s="113"/>
      <c r="B3" s="81">
        <f>'Current month raw data'!F8</f>
        <v>2025</v>
      </c>
      <c r="C3" s="82">
        <f>'Current month raw data'!G8</f>
        <v>2024</v>
      </c>
      <c r="D3" s="82">
        <f>'Current month raw data'!H8</f>
        <v>2025</v>
      </c>
      <c r="E3" s="82">
        <f>'Current month raw data'!I8</f>
        <v>2024</v>
      </c>
      <c r="F3" s="82">
        <f>'Current month raw data'!J8</f>
        <v>2025</v>
      </c>
      <c r="G3" s="82">
        <f>'Current month raw data'!K8</f>
        <v>2024</v>
      </c>
      <c r="H3" s="82" t="str">
        <f>'Current month raw data'!L8</f>
        <v>Occ</v>
      </c>
      <c r="I3" s="82" t="str">
        <f>'Current month raw data'!M8</f>
        <v>ADR</v>
      </c>
      <c r="J3" s="82" t="s">
        <v>3</v>
      </c>
      <c r="K3" s="83" t="s">
        <v>80</v>
      </c>
      <c r="L3" s="83" t="s">
        <v>43</v>
      </c>
      <c r="M3" s="84" t="s">
        <v>44</v>
      </c>
    </row>
    <row r="4" spans="1:13" x14ac:dyDescent="0.3">
      <c r="A4" s="85" t="s">
        <v>10</v>
      </c>
      <c r="B4" s="75">
        <f>VLOOKUP($A4,'Current month raw data'!$B:$Q,5,FALSE)</f>
        <v>63.932326174254797</v>
      </c>
      <c r="C4" s="73">
        <f>VLOOKUP($A4,'Current month raw data'!$B:$Q,6,FALSE)</f>
        <v>65.177717377038505</v>
      </c>
      <c r="D4" s="74">
        <f>VLOOKUP($A4,'Current month raw data'!$B:$Q,7,FALSE)</f>
        <v>161.283288720325</v>
      </c>
      <c r="E4" s="74">
        <f>VLOOKUP($A4,'Current month raw data'!$B:$Q,8,FALSE)</f>
        <v>158.39256050494899</v>
      </c>
      <c r="F4" s="74">
        <f>VLOOKUP($A4,'Current month raw data'!$B:$Q,9,FALSE)</f>
        <v>103.11215820924301</v>
      </c>
      <c r="G4" s="74">
        <f>VLOOKUP($A4,'Current month raw data'!$B:$Q,10,FALSE)</f>
        <v>103.23665543217</v>
      </c>
      <c r="H4" s="73">
        <f>VLOOKUP($A4,'Current month raw data'!$B:$Q,11,FALSE)</f>
        <v>-1.9107622250398</v>
      </c>
      <c r="I4" s="73">
        <f>VLOOKUP($A4,'Current month raw data'!$B:$Q,12,FALSE)</f>
        <v>1.8250403972009701</v>
      </c>
      <c r="J4" s="73">
        <f>VLOOKUP($A4,'Current month raw data'!$B:$Q,13,FALSE)</f>
        <v>-0.120594010340265</v>
      </c>
      <c r="K4" s="73">
        <f>VLOOKUP($A4,'Current month raw data'!$B:$Q,14,FALSE)</f>
        <v>0.59676268692526502</v>
      </c>
      <c r="L4" s="73">
        <f>VLOOKUP($A4,'Current month raw data'!$B:$Q,15,FALSE)</f>
        <v>0.71822283098059003</v>
      </c>
      <c r="M4" s="76">
        <f>VLOOKUP($A4,'Current month raw data'!$B:$Q,16,FALSE)</f>
        <v>-1.2062629246051999</v>
      </c>
    </row>
    <row r="5" spans="1:13" x14ac:dyDescent="0.3">
      <c r="A5" s="85" t="s">
        <v>13</v>
      </c>
      <c r="B5" s="75">
        <f>VLOOKUP($A5,'Current month raw data'!$B:$Q,5,FALSE)</f>
        <v>66.047452809787103</v>
      </c>
      <c r="C5" s="73">
        <f>VLOOKUP($A5,'Current month raw data'!$B:$Q,6,FALSE)</f>
        <v>66.896060581379004</v>
      </c>
      <c r="D5" s="74">
        <f>VLOOKUP($A5,'Current month raw data'!$B:$Q,7,FALSE)</f>
        <v>135.91686027366501</v>
      </c>
      <c r="E5" s="74">
        <f>VLOOKUP($A5,'Current month raw data'!$B:$Q,8,FALSE)</f>
        <v>136.95842854755401</v>
      </c>
      <c r="F5" s="74">
        <f>VLOOKUP($A5,'Current month raw data'!$B:$Q,9,FALSE)</f>
        <v>89.769624149793501</v>
      </c>
      <c r="G5" s="74">
        <f>VLOOKUP($A5,'Current month raw data'!$B:$Q,10,FALSE)</f>
        <v>91.619793332477002</v>
      </c>
      <c r="H5" s="73">
        <f>VLOOKUP($A5,'Current month raw data'!$B:$Q,11,FALSE)</f>
        <v>-1.2685467039716101</v>
      </c>
      <c r="I5" s="73">
        <f>VLOOKUP($A5,'Current month raw data'!$B:$Q,12,FALSE)</f>
        <v>-0.76049958000776297</v>
      </c>
      <c r="J5" s="73">
        <f>VLOOKUP($A5,'Current month raw data'!$B:$Q,13,FALSE)</f>
        <v>-2.01939899162346</v>
      </c>
      <c r="K5" s="73">
        <f>VLOOKUP($A5,'Current month raw data'!$B:$Q,14,FALSE)</f>
        <v>-0.64676571997381205</v>
      </c>
      <c r="L5" s="73">
        <f>VLOOKUP($A5,'Current month raw data'!$B:$Q,15,FALSE)</f>
        <v>1.4009235068197901</v>
      </c>
      <c r="M5" s="76">
        <f>VLOOKUP($A5,'Current month raw data'!$B:$Q,16,FALSE)</f>
        <v>0.114605433877253</v>
      </c>
    </row>
    <row r="6" spans="1:13" x14ac:dyDescent="0.3">
      <c r="A6" s="86"/>
      <c r="B6" s="67"/>
      <c r="C6" s="68"/>
      <c r="D6" s="69"/>
      <c r="E6" s="69"/>
      <c r="F6" s="69"/>
      <c r="G6" s="69"/>
      <c r="H6" s="68"/>
      <c r="I6" s="68"/>
      <c r="J6" s="68"/>
      <c r="K6" s="68"/>
      <c r="L6" s="68"/>
      <c r="M6" s="70"/>
    </row>
    <row r="7" spans="1:13" x14ac:dyDescent="0.3">
      <c r="A7" s="85" t="s">
        <v>78</v>
      </c>
      <c r="B7" s="75"/>
      <c r="C7" s="73"/>
      <c r="D7" s="74"/>
      <c r="E7" s="74"/>
      <c r="F7" s="74"/>
      <c r="G7" s="74"/>
      <c r="H7" s="73"/>
      <c r="I7" s="73"/>
      <c r="J7" s="73"/>
      <c r="K7" s="73"/>
      <c r="L7" s="73"/>
      <c r="M7" s="76"/>
    </row>
    <row r="8" spans="1:13" x14ac:dyDescent="0.3">
      <c r="A8" s="87" t="s">
        <v>72</v>
      </c>
      <c r="B8" s="75">
        <f>VLOOKUP($A8,'Current month raw data'!$B:$Q,5,FALSE)</f>
        <v>68.822576914179905</v>
      </c>
      <c r="C8" s="73">
        <f>VLOOKUP($A8,'Current month raw data'!$B:$Q,6,FALSE)</f>
        <v>65.204402515723203</v>
      </c>
      <c r="D8" s="74">
        <f>VLOOKUP($A8,'Current month raw data'!$B:$Q,7,FALSE)</f>
        <v>334.95039375504098</v>
      </c>
      <c r="E8" s="74">
        <f>VLOOKUP($A8,'Current month raw data'!$B:$Q,8,FALSE)</f>
        <v>333.20801172302401</v>
      </c>
      <c r="F8" s="74">
        <f>VLOOKUP($A8,'Current month raw data'!$B:$Q,9,FALSE)</f>
        <v>230.52149236641199</v>
      </c>
      <c r="G8" s="74">
        <f>VLOOKUP($A8,'Current month raw data'!$B:$Q,10,FALSE)</f>
        <v>217.26629317851899</v>
      </c>
      <c r="H8" s="73">
        <f>VLOOKUP($A8,'Current month raw data'!$B:$Q,11,FALSE)</f>
        <v>5.5489725522509197</v>
      </c>
      <c r="I8" s="73">
        <f>VLOOKUP($A8,'Current month raw data'!$B:$Q,12,FALSE)</f>
        <v>0.52291120582809503</v>
      </c>
      <c r="J8" s="73">
        <f>VLOOKUP($A8,'Current month raw data'!$B:$Q,13,FALSE)</f>
        <v>6.10089995736306</v>
      </c>
      <c r="K8" s="73">
        <f>VLOOKUP($A8,'Current month raw data'!$B:$Q,14,FALSE)</f>
        <v>10.9516667914079</v>
      </c>
      <c r="L8" s="73">
        <f>VLOOKUP($A8,'Current month raw data'!$B:$Q,15,FALSE)</f>
        <v>4.5718432510885298</v>
      </c>
      <c r="M8" s="76">
        <f>VLOOKUP($A8,'Current month raw data'!$B:$Q,16,FALSE)</f>
        <v>10.3745061304743</v>
      </c>
    </row>
    <row r="9" spans="1:13" x14ac:dyDescent="0.3">
      <c r="A9" s="87" t="s">
        <v>73</v>
      </c>
      <c r="B9" s="75">
        <f>VLOOKUP($A9,'Current month raw data'!$B:$Q,5,FALSE)</f>
        <v>72.425422474554395</v>
      </c>
      <c r="C9" s="73">
        <f>VLOOKUP($A9,'Current month raw data'!$B:$Q,6,FALSE)</f>
        <v>73.544208353419606</v>
      </c>
      <c r="D9" s="74">
        <f>VLOOKUP($A9,'Current month raw data'!$B:$Q,7,FALSE)</f>
        <v>206.221765481315</v>
      </c>
      <c r="E9" s="74">
        <f>VLOOKUP($A9,'Current month raw data'!$B:$Q,8,FALSE)</f>
        <v>206.58470170425801</v>
      </c>
      <c r="F9" s="74">
        <f>VLOOKUP($A9,'Current month raw data'!$B:$Q,9,FALSE)</f>
        <v>149.35698488432701</v>
      </c>
      <c r="G9" s="74">
        <f>VLOOKUP($A9,'Current month raw data'!$B:$Q,10,FALSE)</f>
        <v>151.93108344767001</v>
      </c>
      <c r="H9" s="73">
        <f>VLOOKUP($A9,'Current month raw data'!$B:$Q,11,FALSE)</f>
        <v>-1.5212426701077</v>
      </c>
      <c r="I9" s="73">
        <f>VLOOKUP($A9,'Current month raw data'!$B:$Q,12,FALSE)</f>
        <v>-0.17568397850839601</v>
      </c>
      <c r="J9" s="73">
        <f>VLOOKUP($A9,'Current month raw data'!$B:$Q,13,FALSE)</f>
        <v>-1.6942540689704899</v>
      </c>
      <c r="K9" s="73">
        <f>VLOOKUP($A9,'Current month raw data'!$B:$Q,14,FALSE)</f>
        <v>0.164904548036408</v>
      </c>
      <c r="L9" s="73">
        <f>VLOOKUP($A9,'Current month raw data'!$B:$Q,15,FALSE)</f>
        <v>1.8912003559906501</v>
      </c>
      <c r="M9" s="76">
        <f>VLOOKUP($A9,'Current month raw data'!$B:$Q,16,FALSE)</f>
        <v>0.34118793909038903</v>
      </c>
    </row>
    <row r="10" spans="1:13" x14ac:dyDescent="0.3">
      <c r="A10" s="87" t="s">
        <v>74</v>
      </c>
      <c r="B10" s="75">
        <f>VLOOKUP($A10,'Current month raw data'!$B:$Q,5,FALSE)</f>
        <v>71.535889522000602</v>
      </c>
      <c r="C10" s="73">
        <f>VLOOKUP($A10,'Current month raw data'!$B:$Q,6,FALSE)</f>
        <v>73.869707496349903</v>
      </c>
      <c r="D10" s="74">
        <f>VLOOKUP($A10,'Current month raw data'!$B:$Q,7,FALSE)</f>
        <v>155.13589954669999</v>
      </c>
      <c r="E10" s="74">
        <f>VLOOKUP($A10,'Current month raw data'!$B:$Q,8,FALSE)</f>
        <v>157.68450393041701</v>
      </c>
      <c r="F10" s="74">
        <f>VLOOKUP($A10,'Current month raw data'!$B:$Q,9,FALSE)</f>
        <v>110.977845708689</v>
      </c>
      <c r="G10" s="74">
        <f>VLOOKUP($A10,'Current month raw data'!$B:$Q,10,FALSE)</f>
        <v>116.48108182047</v>
      </c>
      <c r="H10" s="73">
        <f>VLOOKUP($A10,'Current month raw data'!$B:$Q,11,FALSE)</f>
        <v>-3.1593708076679201</v>
      </c>
      <c r="I10" s="73">
        <f>VLOOKUP($A10,'Current month raw data'!$B:$Q,12,FALSE)</f>
        <v>-1.6162681304702999</v>
      </c>
      <c r="J10" s="73">
        <f>VLOOKUP($A10,'Current month raw data'!$B:$Q,13,FALSE)</f>
        <v>-4.7245750346505</v>
      </c>
      <c r="K10" s="73">
        <f>VLOOKUP($A10,'Current month raw data'!$B:$Q,14,FALSE)</f>
        <v>-3.0236906922695401</v>
      </c>
      <c r="L10" s="73">
        <f>VLOOKUP($A10,'Current month raw data'!$B:$Q,15,FALSE)</f>
        <v>1.7852288173991799</v>
      </c>
      <c r="M10" s="76">
        <f>VLOOKUP($A10,'Current month raw data'!$B:$Q,16,FALSE)</f>
        <v>-1.4305439883757201</v>
      </c>
    </row>
    <row r="11" spans="1:13" x14ac:dyDescent="0.3">
      <c r="A11" s="87" t="s">
        <v>75</v>
      </c>
      <c r="B11" s="75">
        <f>VLOOKUP($A11,'Current month raw data'!$B:$Q,5,FALSE)</f>
        <v>68.049402313779197</v>
      </c>
      <c r="C11" s="73">
        <f>VLOOKUP($A11,'Current month raw data'!$B:$Q,6,FALSE)</f>
        <v>69.831029185867806</v>
      </c>
      <c r="D11" s="74">
        <f>VLOOKUP($A11,'Current month raw data'!$B:$Q,7,FALSE)</f>
        <v>125.341813211088</v>
      </c>
      <c r="E11" s="74">
        <f>VLOOKUP($A11,'Current month raw data'!$B:$Q,8,FALSE)</f>
        <v>126.816505092507</v>
      </c>
      <c r="F11" s="74">
        <f>VLOOKUP($A11,'Current month raw data'!$B:$Q,9,FALSE)</f>
        <v>85.294354739399097</v>
      </c>
      <c r="G11" s="74">
        <f>VLOOKUP($A11,'Current month raw data'!$B:$Q,10,FALSE)</f>
        <v>88.557270683646294</v>
      </c>
      <c r="H11" s="73">
        <f>VLOOKUP($A11,'Current month raw data'!$B:$Q,11,FALSE)</f>
        <v>-2.5513398454238998</v>
      </c>
      <c r="I11" s="73">
        <f>VLOOKUP($A11,'Current month raw data'!$B:$Q,12,FALSE)</f>
        <v>-1.1628548510646599</v>
      </c>
      <c r="J11" s="73">
        <f>VLOOKUP($A11,'Current month raw data'!$B:$Q,13,FALSE)</f>
        <v>-3.6845263173289</v>
      </c>
      <c r="K11" s="73">
        <f>VLOOKUP($A11,'Current month raw data'!$B:$Q,14,FALSE)</f>
        <v>-0.78518286248411795</v>
      </c>
      <c r="L11" s="73">
        <f>VLOOKUP($A11,'Current month raw data'!$B:$Q,15,FALSE)</f>
        <v>3.0102571725880698</v>
      </c>
      <c r="M11" s="76">
        <f>VLOOKUP($A11,'Current month raw data'!$B:$Q,16,FALSE)</f>
        <v>0.38211543647020402</v>
      </c>
    </row>
    <row r="12" spans="1:13" x14ac:dyDescent="0.3">
      <c r="A12" s="87" t="s">
        <v>76</v>
      </c>
      <c r="B12" s="75">
        <f>VLOOKUP($A12,'Current month raw data'!$B:$Q,5,FALSE)</f>
        <v>62.827788947785201</v>
      </c>
      <c r="C12" s="73">
        <f>VLOOKUP($A12,'Current month raw data'!$B:$Q,6,FALSE)</f>
        <v>64.141159579667601</v>
      </c>
      <c r="D12" s="74">
        <f>VLOOKUP($A12,'Current month raw data'!$B:$Q,7,FALSE)</f>
        <v>89.519081088157606</v>
      </c>
      <c r="E12" s="74">
        <f>VLOOKUP($A12,'Current month raw data'!$B:$Q,8,FALSE)</f>
        <v>89.143931538653803</v>
      </c>
      <c r="F12" s="74">
        <f>VLOOKUP($A12,'Current month raw data'!$B:$Q,9,FALSE)</f>
        <v>56.242859334064399</v>
      </c>
      <c r="G12" s="74">
        <f>VLOOKUP($A12,'Current month raw data'!$B:$Q,10,FALSE)</f>
        <v>57.177951383797598</v>
      </c>
      <c r="H12" s="73">
        <f>VLOOKUP($A12,'Current month raw data'!$B:$Q,11,FALSE)</f>
        <v>-2.04762533214114</v>
      </c>
      <c r="I12" s="73">
        <f>VLOOKUP($A12,'Current month raw data'!$B:$Q,12,FALSE)</f>
        <v>0.42083576865925199</v>
      </c>
      <c r="J12" s="73">
        <f>VLOOKUP($A12,'Current month raw data'!$B:$Q,13,FALSE)</f>
        <v>-1.63540670328767</v>
      </c>
      <c r="K12" s="73">
        <f>VLOOKUP($A12,'Current month raw data'!$B:$Q,14,FALSE)</f>
        <v>-1.36497618652618</v>
      </c>
      <c r="L12" s="73">
        <f>VLOOKUP($A12,'Current month raw data'!$B:$Q,15,FALSE)</f>
        <v>0.274926686217008</v>
      </c>
      <c r="M12" s="76">
        <f>VLOOKUP($A12,'Current month raw data'!$B:$Q,16,FALSE)</f>
        <v>-1.77832811439593</v>
      </c>
    </row>
    <row r="13" spans="1:13" x14ac:dyDescent="0.3">
      <c r="A13" s="87" t="s">
        <v>77</v>
      </c>
      <c r="B13" s="75">
        <f>VLOOKUP($A13,'Current month raw data'!$B:$Q,5,FALSE)</f>
        <v>54.950139337974598</v>
      </c>
      <c r="C13" s="73">
        <f>VLOOKUP($A13,'Current month raw data'!$B:$Q,6,FALSE)</f>
        <v>53.488943488943399</v>
      </c>
      <c r="D13" s="74">
        <f>VLOOKUP($A13,'Current month raw data'!$B:$Q,7,FALSE)</f>
        <v>65.9414433010257</v>
      </c>
      <c r="E13" s="74">
        <f>VLOOKUP($A13,'Current month raw data'!$B:$Q,8,FALSE)</f>
        <v>67.503892494798507</v>
      </c>
      <c r="F13" s="74">
        <f>VLOOKUP($A13,'Current month raw data'!$B:$Q,9,FALSE)</f>
        <v>36.234914975385202</v>
      </c>
      <c r="G13" s="74">
        <f>VLOOKUP($A13,'Current month raw data'!$B:$Q,10,FALSE)</f>
        <v>36.107118909379899</v>
      </c>
      <c r="H13" s="73">
        <f>VLOOKUP($A13,'Current month raw data'!$B:$Q,11,FALSE)</f>
        <v>2.7317717526674299</v>
      </c>
      <c r="I13" s="73">
        <f>VLOOKUP($A13,'Current month raw data'!$B:$Q,12,FALSE)</f>
        <v>-2.31460607089166</v>
      </c>
      <c r="J13" s="73">
        <f>VLOOKUP($A13,'Current month raw data'!$B:$Q,13,FALSE)</f>
        <v>0.35393592694562898</v>
      </c>
      <c r="K13" s="73">
        <f>VLOOKUP($A13,'Current month raw data'!$B:$Q,14,FALSE)</f>
        <v>-0.41768271611167701</v>
      </c>
      <c r="L13" s="73">
        <f>VLOOKUP($A13,'Current month raw data'!$B:$Q,15,FALSE)</f>
        <v>-0.76889723948547395</v>
      </c>
      <c r="M13" s="76">
        <f>VLOOKUP($A13,'Current month raw data'!$B:$Q,16,FALSE)</f>
        <v>1.9418699955866501</v>
      </c>
    </row>
    <row r="14" spans="1:13" ht="18.600000000000001" customHeight="1" x14ac:dyDescent="0.3">
      <c r="A14" s="72" t="s">
        <v>81</v>
      </c>
      <c r="B14" s="67"/>
      <c r="C14" s="68"/>
      <c r="D14" s="69"/>
      <c r="E14" s="69"/>
      <c r="F14" s="69"/>
      <c r="G14" s="69"/>
      <c r="H14" s="68"/>
      <c r="I14" s="68"/>
      <c r="J14" s="68"/>
      <c r="K14" s="68"/>
      <c r="L14" s="68"/>
      <c r="M14" s="70"/>
    </row>
    <row r="15" spans="1:13" x14ac:dyDescent="0.3">
      <c r="A15" s="87" t="s">
        <v>50</v>
      </c>
      <c r="B15" s="75">
        <f>VLOOKUP($A15,'Current month raw data'!$B:$Q,5,FALSE)</f>
        <v>65.625831885471499</v>
      </c>
      <c r="C15" s="73">
        <f>VLOOKUP($A15,'Current month raw data'!$B:$Q,6,FALSE)</f>
        <v>64.655303622621801</v>
      </c>
      <c r="D15" s="74">
        <f>VLOOKUP($A15,'Current month raw data'!$B:$Q,7,FALSE)</f>
        <v>126.684393865266</v>
      </c>
      <c r="E15" s="74">
        <f>VLOOKUP($A15,'Current month raw data'!$B:$Q,8,FALSE)</f>
        <v>126.83684688635699</v>
      </c>
      <c r="F15" s="74">
        <f>VLOOKUP($A15,'Current month raw data'!$B:$Q,9,FALSE)</f>
        <v>83.137687343148301</v>
      </c>
      <c r="G15" s="74">
        <f>VLOOKUP($A15,'Current month raw data'!$B:$Q,10,FALSE)</f>
        <v>82.006748459734098</v>
      </c>
      <c r="H15" s="73">
        <f>VLOOKUP($A15,'Current month raw data'!$B:$Q,11,FALSE)</f>
        <v>1.5010806669697301</v>
      </c>
      <c r="I15" s="73">
        <f>VLOOKUP($A15,'Current month raw data'!$B:$Q,12,FALSE)</f>
        <v>-0.120196161315389</v>
      </c>
      <c r="J15" s="73">
        <f>VLOOKUP($A15,'Current month raw data'!$B:$Q,13,FALSE)</f>
        <v>1.37908026431439</v>
      </c>
      <c r="K15" s="73">
        <f>VLOOKUP($A15,'Current month raw data'!$B:$Q,14,FALSE)</f>
        <v>4.0169972238111704</v>
      </c>
      <c r="L15" s="73">
        <f>VLOOKUP($A15,'Current month raw data'!$B:$Q,15,FALSE)</f>
        <v>2.6020328381548001</v>
      </c>
      <c r="M15" s="76">
        <f>VLOOKUP($A15,'Current month raw data'!$B:$Q,16,FALSE)</f>
        <v>4.1421721170062797</v>
      </c>
    </row>
    <row r="16" spans="1:13" x14ac:dyDescent="0.3">
      <c r="A16" s="87" t="s">
        <v>51</v>
      </c>
      <c r="B16" s="75">
        <f>VLOOKUP($A16,'Current month raw data'!$B:$Q,5,FALSE)</f>
        <v>61.170185040396099</v>
      </c>
      <c r="C16" s="73">
        <f>VLOOKUP($A16,'Current month raw data'!$B:$Q,6,FALSE)</f>
        <v>65.123794631222296</v>
      </c>
      <c r="D16" s="74">
        <f>VLOOKUP($A16,'Current month raw data'!$B:$Q,7,FALSE)</f>
        <v>116.166363171573</v>
      </c>
      <c r="E16" s="74">
        <f>VLOOKUP($A16,'Current month raw data'!$B:$Q,8,FALSE)</f>
        <v>113.202016567952</v>
      </c>
      <c r="F16" s="74">
        <f>VLOOKUP($A16,'Current month raw data'!$B:$Q,9,FALSE)</f>
        <v>71.059179306749996</v>
      </c>
      <c r="G16" s="74">
        <f>VLOOKUP($A16,'Current month raw data'!$B:$Q,10,FALSE)</f>
        <v>73.721448788115694</v>
      </c>
      <c r="H16" s="73">
        <f>VLOOKUP($A16,'Current month raw data'!$B:$Q,11,FALSE)</f>
        <v>-6.0709140387385903</v>
      </c>
      <c r="I16" s="73">
        <f>VLOOKUP($A16,'Current month raw data'!$B:$Q,12,FALSE)</f>
        <v>2.6186340963646901</v>
      </c>
      <c r="J16" s="73">
        <f>VLOOKUP($A16,'Current month raw data'!$B:$Q,13,FALSE)</f>
        <v>-3.6112549673532999</v>
      </c>
      <c r="K16" s="73">
        <f>VLOOKUP($A16,'Current month raw data'!$B:$Q,14,FALSE)</f>
        <v>-3.6112549673532999</v>
      </c>
      <c r="L16" s="73">
        <f>VLOOKUP($A16,'Current month raw data'!$B:$Q,15,FALSE)</f>
        <v>0</v>
      </c>
      <c r="M16" s="76">
        <f>VLOOKUP($A16,'Current month raw data'!$B:$Q,16,FALSE)</f>
        <v>-6.0709140387385903</v>
      </c>
    </row>
    <row r="17" spans="1:13" x14ac:dyDescent="0.3">
      <c r="A17" s="87" t="s">
        <v>52</v>
      </c>
      <c r="B17" s="75">
        <f>VLOOKUP($A17,'Current month raw data'!$B:$Q,5,FALSE)</f>
        <v>53.693693693693604</v>
      </c>
      <c r="C17" s="73">
        <f>VLOOKUP($A17,'Current month raw data'!$B:$Q,6,FALSE)</f>
        <v>55.041776605101099</v>
      </c>
      <c r="D17" s="74">
        <f>VLOOKUP($A17,'Current month raw data'!$B:$Q,7,FALSE)</f>
        <v>111.60228058853799</v>
      </c>
      <c r="E17" s="74">
        <f>VLOOKUP($A17,'Current month raw data'!$B:$Q,8,FALSE)</f>
        <v>109.09578276674701</v>
      </c>
      <c r="F17" s="74">
        <f>VLOOKUP($A17,'Current month raw data'!$B:$Q,9,FALSE)</f>
        <v>59.9233866943866</v>
      </c>
      <c r="G17" s="74">
        <f>VLOOKUP($A17,'Current month raw data'!$B:$Q,10,FALSE)</f>
        <v>60.048257036059802</v>
      </c>
      <c r="H17" s="73">
        <f>VLOOKUP($A17,'Current month raw data'!$B:$Q,11,FALSE)</f>
        <v>-2.4491994891068098</v>
      </c>
      <c r="I17" s="73">
        <f>VLOOKUP($A17,'Current month raw data'!$B:$Q,12,FALSE)</f>
        <v>2.2975203607550001</v>
      </c>
      <c r="J17" s="73">
        <f>VLOOKUP($A17,'Current month raw data'!$B:$Q,13,FALSE)</f>
        <v>-0.20794998528954001</v>
      </c>
      <c r="K17" s="73">
        <f>VLOOKUP($A17,'Current month raw data'!$B:$Q,14,FALSE)</f>
        <v>-5.0132399925942002</v>
      </c>
      <c r="L17" s="73">
        <f>VLOOKUP($A17,'Current month raw data'!$B:$Q,15,FALSE)</f>
        <v>-4.8153034300791502</v>
      </c>
      <c r="M17" s="76">
        <f>VLOOKUP($A17,'Current month raw data'!$B:$Q,16,FALSE)</f>
        <v>-7.1465665321775198</v>
      </c>
    </row>
    <row r="18" spans="1:13" x14ac:dyDescent="0.3">
      <c r="A18" s="87" t="s">
        <v>53</v>
      </c>
      <c r="B18" s="75">
        <f>VLOOKUP($A18,'Current month raw data'!$B:$Q,5,FALSE)</f>
        <v>64.2536843001959</v>
      </c>
      <c r="C18" s="73">
        <f>VLOOKUP($A18,'Current month raw data'!$B:$Q,6,FALSE)</f>
        <v>63.5614192391443</v>
      </c>
      <c r="D18" s="74">
        <f>VLOOKUP($A18,'Current month raw data'!$B:$Q,7,FALSE)</f>
        <v>125.28273628681301</v>
      </c>
      <c r="E18" s="74">
        <f>VLOOKUP($A18,'Current month raw data'!$B:$Q,8,FALSE)</f>
        <v>123.19631670374601</v>
      </c>
      <c r="F18" s="74">
        <f>VLOOKUP($A18,'Current month raw data'!$B:$Q,9,FALSE)</f>
        <v>80.498773856376104</v>
      </c>
      <c r="G18" s="74">
        <f>VLOOKUP($A18,'Current month raw data'!$B:$Q,10,FALSE)</f>
        <v>78.305327347252401</v>
      </c>
      <c r="H18" s="73">
        <f>VLOOKUP($A18,'Current month raw data'!$B:$Q,11,FALSE)</f>
        <v>1.0891277591631201</v>
      </c>
      <c r="I18" s="73">
        <f>VLOOKUP($A18,'Current month raw data'!$B:$Q,12,FALSE)</f>
        <v>1.69357302141111</v>
      </c>
      <c r="J18" s="73">
        <f>VLOOKUP($A18,'Current month raw data'!$B:$Q,13,FALSE)</f>
        <v>2.80114595447212</v>
      </c>
      <c r="K18" s="73">
        <f>VLOOKUP($A18,'Current month raw data'!$B:$Q,14,FALSE)</f>
        <v>3.05133447415125</v>
      </c>
      <c r="L18" s="73">
        <f>VLOOKUP($A18,'Current month raw data'!$B:$Q,15,FALSE)</f>
        <v>0.24337133341872599</v>
      </c>
      <c r="M18" s="76">
        <f>VLOOKUP($A18,'Current month raw data'!$B:$Q,16,FALSE)</f>
        <v>1.33514971733195</v>
      </c>
    </row>
    <row r="19" spans="1:13" x14ac:dyDescent="0.3">
      <c r="A19" s="88" t="s">
        <v>54</v>
      </c>
      <c r="B19" s="75">
        <f>VLOOKUP($A19,'Current month raw data'!$B:$Q,5,FALSE)</f>
        <v>72.067417702632298</v>
      </c>
      <c r="C19" s="73">
        <f>VLOOKUP($A19,'Current month raw data'!$B:$Q,6,FALSE)</f>
        <v>75.946352245727297</v>
      </c>
      <c r="D19" s="74">
        <f>VLOOKUP($A19,'Current month raw data'!$B:$Q,7,FALSE)</f>
        <v>160.50084369881199</v>
      </c>
      <c r="E19" s="74">
        <f>VLOOKUP($A19,'Current month raw data'!$B:$Q,8,FALSE)</f>
        <v>164.15294217950901</v>
      </c>
      <c r="F19" s="74">
        <f>VLOOKUP($A19,'Current month raw data'!$B:$Q,9,FALSE)</f>
        <v>115.668813444672</v>
      </c>
      <c r="G19" s="74">
        <f>VLOOKUP($A19,'Current month raw data'!$B:$Q,10,FALSE)</f>
        <v>124.668171689375</v>
      </c>
      <c r="H19" s="73">
        <f>VLOOKUP($A19,'Current month raw data'!$B:$Q,11,FALSE)</f>
        <v>-5.1074665581626899</v>
      </c>
      <c r="I19" s="73">
        <f>VLOOKUP($A19,'Current month raw data'!$B:$Q,12,FALSE)</f>
        <v>-2.22481451273871</v>
      </c>
      <c r="J19" s="73">
        <f>VLOOKUP($A19,'Current month raw data'!$B:$Q,13,FALSE)</f>
        <v>-7.2186494136821198</v>
      </c>
      <c r="K19" s="73">
        <f>VLOOKUP($A19,'Current month raw data'!$B:$Q,14,FALSE)</f>
        <v>-5.7257506922527099</v>
      </c>
      <c r="L19" s="73">
        <f>VLOOKUP($A19,'Current month raw data'!$B:$Q,15,FALSE)</f>
        <v>1.6090504309274001</v>
      </c>
      <c r="M19" s="76">
        <f>VLOOKUP($A19,'Current month raw data'!$B:$Q,16,FALSE)</f>
        <v>-3.5805978398988798</v>
      </c>
    </row>
    <row r="20" spans="1:13" x14ac:dyDescent="0.3">
      <c r="A20" s="87" t="s">
        <v>55</v>
      </c>
      <c r="B20" s="75">
        <f>VLOOKUP($A20,'Current month raw data'!$B:$Q,5,FALSE)</f>
        <v>59.809207797594297</v>
      </c>
      <c r="C20" s="73">
        <f>VLOOKUP($A20,'Current month raw data'!$B:$Q,6,FALSE)</f>
        <v>59.779044107377302</v>
      </c>
      <c r="D20" s="74">
        <f>VLOOKUP($A20,'Current month raw data'!$B:$Q,7,FALSE)</f>
        <v>104.598045815996</v>
      </c>
      <c r="E20" s="74">
        <f>VLOOKUP($A20,'Current month raw data'!$B:$Q,8,FALSE)</f>
        <v>105.866233323831</v>
      </c>
      <c r="F20" s="74">
        <f>VLOOKUP($A20,'Current month raw data'!$B:$Q,9,FALSE)</f>
        <v>62.5592625743121</v>
      </c>
      <c r="G20" s="74">
        <f>VLOOKUP($A20,'Current month raw data'!$B:$Q,10,FALSE)</f>
        <v>63.285822313472401</v>
      </c>
      <c r="H20" s="73">
        <f>VLOOKUP($A20,'Current month raw data'!$B:$Q,11,FALSE)</f>
        <v>5.0458635910733199E-2</v>
      </c>
      <c r="I20" s="73">
        <f>VLOOKUP($A20,'Current month raw data'!$B:$Q,12,FALSE)</f>
        <v>-1.19791501786634</v>
      </c>
      <c r="J20" s="73">
        <f>VLOOKUP($A20,'Current month raw data'!$B:$Q,13,FALSE)</f>
        <v>-1.14806083353299</v>
      </c>
      <c r="K20" s="73">
        <f>VLOOKUP($A20,'Current month raw data'!$B:$Q,14,FALSE)</f>
        <v>-0.13742339296407199</v>
      </c>
      <c r="L20" s="73">
        <f>VLOOKUP($A20,'Current month raw data'!$B:$Q,15,FALSE)</f>
        <v>1.0223749266739199</v>
      </c>
      <c r="M20" s="76">
        <f>VLOOKUP($A20,'Current month raw data'!$B:$Q,16,FALSE)</f>
        <v>1.0733494390265499</v>
      </c>
    </row>
    <row r="21" spans="1:13" x14ac:dyDescent="0.3">
      <c r="A21" s="87" t="s">
        <v>56</v>
      </c>
      <c r="B21" s="75">
        <f>VLOOKUP($A21,'Current month raw data'!$B:$Q,5,FALSE)</f>
        <v>61.352431712191802</v>
      </c>
      <c r="C21" s="73">
        <f>VLOOKUP($A21,'Current month raw data'!$B:$Q,6,FALSE)</f>
        <v>61.712832550860703</v>
      </c>
      <c r="D21" s="74">
        <f>VLOOKUP($A21,'Current month raw data'!$B:$Q,7,FALSE)</f>
        <v>109.82006418841399</v>
      </c>
      <c r="E21" s="74">
        <f>VLOOKUP($A21,'Current month raw data'!$B:$Q,8,FALSE)</f>
        <v>111.219616325806</v>
      </c>
      <c r="F21" s="74">
        <f>VLOOKUP($A21,'Current month raw data'!$B:$Q,9,FALSE)</f>
        <v>67.377279887482402</v>
      </c>
      <c r="G21" s="74">
        <f>VLOOKUP($A21,'Current month raw data'!$B:$Q,10,FALSE)</f>
        <v>68.636775586854398</v>
      </c>
      <c r="H21" s="73">
        <f>VLOOKUP($A21,'Current month raw data'!$B:$Q,11,FALSE)</f>
        <v>-0.58399659158704598</v>
      </c>
      <c r="I21" s="73">
        <f>VLOOKUP($A21,'Current month raw data'!$B:$Q,12,FALSE)</f>
        <v>-1.2583680681756</v>
      </c>
      <c r="J21" s="73">
        <f>VLOOKUP($A21,'Current month raw data'!$B:$Q,13,FALSE)</f>
        <v>-1.83501583313488</v>
      </c>
      <c r="K21" s="73">
        <f>VLOOKUP($A21,'Current month raw data'!$B:$Q,14,FALSE)</f>
        <v>3.7645360806088202</v>
      </c>
      <c r="L21" s="73">
        <f>VLOOKUP($A21,'Current month raw data'!$B:$Q,15,FALSE)</f>
        <v>5.7042253521126698</v>
      </c>
      <c r="M21" s="76">
        <f>VLOOKUP($A21,'Current month raw data'!$B:$Q,16,FALSE)</f>
        <v>5.0869162788928399</v>
      </c>
    </row>
    <row r="22" spans="1:13" x14ac:dyDescent="0.3">
      <c r="A22" s="88" t="s">
        <v>57</v>
      </c>
      <c r="B22" s="75">
        <f>VLOOKUP($A22,'Current month raw data'!$B:$Q,5,FALSE)</f>
        <v>59.7405597848729</v>
      </c>
      <c r="C22" s="73">
        <f>VLOOKUP($A22,'Current month raw data'!$B:$Q,6,FALSE)</f>
        <v>57.887243735763001</v>
      </c>
      <c r="D22" s="74">
        <f>VLOOKUP($A22,'Current month raw data'!$B:$Q,7,FALSE)</f>
        <v>125.474907280023</v>
      </c>
      <c r="E22" s="74">
        <f>VLOOKUP($A22,'Current month raw data'!$B:$Q,8,FALSE)</f>
        <v>118.12582239711401</v>
      </c>
      <c r="F22" s="74">
        <f>VLOOKUP($A22,'Current month raw data'!$B:$Q,9,FALSE)</f>
        <v>74.959411998636497</v>
      </c>
      <c r="G22" s="74">
        <f>VLOOKUP($A22,'Current month raw data'!$B:$Q,10,FALSE)</f>
        <v>68.379782725892099</v>
      </c>
      <c r="H22" s="73">
        <f>VLOOKUP($A22,'Current month raw data'!$B:$Q,11,FALSE)</f>
        <v>3.2015966377145699</v>
      </c>
      <c r="I22" s="73">
        <f>VLOOKUP($A22,'Current month raw data'!$B:$Q,12,FALSE)</f>
        <v>6.2214042059351504</v>
      </c>
      <c r="J22" s="73">
        <f>VLOOKUP($A22,'Current month raw data'!$B:$Q,13,FALSE)</f>
        <v>9.6221851115255799</v>
      </c>
      <c r="K22" s="73">
        <f>VLOOKUP($A22,'Current month raw data'!$B:$Q,14,FALSE)</f>
        <v>9.8843794039335506</v>
      </c>
      <c r="L22" s="73">
        <f>VLOOKUP($A22,'Current month raw data'!$B:$Q,15,FALSE)</f>
        <v>0.23917995444191301</v>
      </c>
      <c r="M22" s="76">
        <f>VLOOKUP($A22,'Current month raw data'!$B:$Q,16,FALSE)</f>
        <v>3.4484341695359801</v>
      </c>
    </row>
    <row r="23" spans="1:13" x14ac:dyDescent="0.3">
      <c r="A23" s="87" t="s">
        <v>58</v>
      </c>
      <c r="B23" s="75">
        <f>VLOOKUP($A23,'Current month raw data'!$B:$Q,5,FALSE)</f>
        <v>54.745908699396999</v>
      </c>
      <c r="C23" s="73">
        <f>VLOOKUP($A23,'Current month raw data'!$B:$Q,6,FALSE)</f>
        <v>50.032299741602003</v>
      </c>
      <c r="D23" s="74">
        <f>VLOOKUP($A23,'Current month raw data'!$B:$Q,7,FALSE)</f>
        <v>90.439929594084305</v>
      </c>
      <c r="E23" s="74">
        <f>VLOOKUP($A23,'Current month raw data'!$B:$Q,8,FALSE)</f>
        <v>88.875044544867606</v>
      </c>
      <c r="F23" s="74">
        <f>VLOOKUP($A23,'Current month raw data'!$B:$Q,9,FALSE)</f>
        <v>49.512161283376301</v>
      </c>
      <c r="G23" s="74">
        <f>VLOOKUP($A23,'Current month raw data'!$B:$Q,10,FALSE)</f>
        <v>44.466228682170502</v>
      </c>
      <c r="H23" s="73">
        <f>VLOOKUP($A23,'Current month raw data'!$B:$Q,11,FALSE)</f>
        <v>9.4211319130621902</v>
      </c>
      <c r="I23" s="73">
        <f>VLOOKUP($A23,'Current month raw data'!$B:$Q,12,FALSE)</f>
        <v>1.76076991829428</v>
      </c>
      <c r="J23" s="73">
        <f>VLOOKUP($A23,'Current month raw data'!$B:$Q,13,FALSE)</f>
        <v>11.3477862880444</v>
      </c>
      <c r="K23" s="73">
        <f>VLOOKUP($A23,'Current month raw data'!$B:$Q,14,FALSE)</f>
        <v>11.3477862880444</v>
      </c>
      <c r="L23" s="73">
        <f>VLOOKUP($A23,'Current month raw data'!$B:$Q,15,FALSE)</f>
        <v>0</v>
      </c>
      <c r="M23" s="76">
        <f>VLOOKUP($A23,'Current month raw data'!$B:$Q,16,FALSE)</f>
        <v>9.4211319130621902</v>
      </c>
    </row>
    <row r="24" spans="1:13" x14ac:dyDescent="0.3">
      <c r="A24" s="87" t="s">
        <v>59</v>
      </c>
      <c r="B24" s="75">
        <f>VLOOKUP($A24,'Current month raw data'!$B:$Q,5,FALSE)</f>
        <v>59.736158578263797</v>
      </c>
      <c r="C24" s="73">
        <f>VLOOKUP($A24,'Current month raw data'!$B:$Q,6,FALSE)</f>
        <v>61.039426523297401</v>
      </c>
      <c r="D24" s="74">
        <f>VLOOKUP($A24,'Current month raw data'!$B:$Q,7,FALSE)</f>
        <v>122.822976100571</v>
      </c>
      <c r="E24" s="74">
        <f>VLOOKUP($A24,'Current month raw data'!$B:$Q,8,FALSE)</f>
        <v>120.177039830398</v>
      </c>
      <c r="F24" s="74">
        <f>VLOOKUP($A24,'Current month raw data'!$B:$Q,9,FALSE)</f>
        <v>73.369727773980401</v>
      </c>
      <c r="G24" s="74">
        <f>VLOOKUP($A24,'Current month raw data'!$B:$Q,10,FALSE)</f>
        <v>73.355375925150099</v>
      </c>
      <c r="H24" s="73">
        <f>VLOOKUP($A24,'Current month raw data'!$B:$Q,11,FALSE)</f>
        <v>-2.1351248189335701</v>
      </c>
      <c r="I24" s="73">
        <f>VLOOKUP($A24,'Current month raw data'!$B:$Q,12,FALSE)</f>
        <v>2.2016986555059601</v>
      </c>
      <c r="J24" s="73">
        <f>VLOOKUP($A24,'Current month raw data'!$B:$Q,13,FALSE)</f>
        <v>1.9564822140549099E-2</v>
      </c>
      <c r="K24" s="73">
        <f>VLOOKUP($A24,'Current month raw data'!$B:$Q,14,FALSE)</f>
        <v>2.1705232054123802</v>
      </c>
      <c r="L24" s="73">
        <f>VLOOKUP($A24,'Current month raw data'!$B:$Q,15,FALSE)</f>
        <v>2.1505376344085998</v>
      </c>
      <c r="M24" s="76">
        <f>VLOOKUP($A24,'Current month raw data'!$B:$Q,16,FALSE)</f>
        <v>-3.0503847297740399E-2</v>
      </c>
    </row>
    <row r="25" spans="1:13" x14ac:dyDescent="0.3">
      <c r="A25" s="72" t="s">
        <v>82</v>
      </c>
      <c r="B25" s="67"/>
      <c r="C25" s="68"/>
      <c r="D25" s="69"/>
      <c r="E25" s="69"/>
      <c r="F25" s="69"/>
      <c r="G25" s="69"/>
      <c r="H25" s="68"/>
      <c r="I25" s="68"/>
      <c r="J25" s="68"/>
      <c r="K25" s="68"/>
      <c r="L25" s="68"/>
      <c r="M25" s="70"/>
    </row>
    <row r="26" spans="1:13" x14ac:dyDescent="0.3">
      <c r="A26" s="85" t="s">
        <v>18</v>
      </c>
      <c r="B26" s="75">
        <f>VLOOKUP($A26,'Current month raw data'!$B:$Q,5,FALSE)</f>
        <v>72.963999368409901</v>
      </c>
      <c r="C26" s="73">
        <f>VLOOKUP($A26,'Current month raw data'!$B:$Q,6,FALSE)</f>
        <v>76.787263795761703</v>
      </c>
      <c r="D26" s="74">
        <f>VLOOKUP($A26,'Current month raw data'!$B:$Q,7,FALSE)</f>
        <v>209.19273922635301</v>
      </c>
      <c r="E26" s="74">
        <f>VLOOKUP($A26,'Current month raw data'!$B:$Q,8,FALSE)</f>
        <v>213.39902940045599</v>
      </c>
      <c r="F26" s="74">
        <f>VLOOKUP($A26,'Current month raw data'!$B:$Q,9,FALSE)</f>
        <v>152.635388927875</v>
      </c>
      <c r="G26" s="74">
        <f>VLOOKUP($A26,'Current month raw data'!$B:$Q,10,FALSE)</f>
        <v>163.86327564332399</v>
      </c>
      <c r="H26" s="73">
        <f>VLOOKUP($A26,'Current month raw data'!$B:$Q,11,FALSE)</f>
        <v>-4.9790345929253101</v>
      </c>
      <c r="I26" s="73">
        <f>VLOOKUP($A26,'Current month raw data'!$B:$Q,12,FALSE)</f>
        <v>-1.9710915208570801</v>
      </c>
      <c r="J26" s="73">
        <f>VLOOKUP($A26,'Current month raw data'!$B:$Q,13,FALSE)</f>
        <v>-6.8519847851006999</v>
      </c>
      <c r="K26" s="73">
        <f>VLOOKUP($A26,'Current month raw data'!$B:$Q,14,FALSE)</f>
        <v>-4.8129420338835196</v>
      </c>
      <c r="L26" s="73">
        <f>VLOOKUP($A26,'Current month raw data'!$B:$Q,15,FALSE)</f>
        <v>2.1890351034458</v>
      </c>
      <c r="M26" s="76">
        <f>VLOOKUP($A26,'Current month raw data'!$B:$Q,16,FALSE)</f>
        <v>-2.8989923045313599</v>
      </c>
    </row>
    <row r="27" spans="1:13" x14ac:dyDescent="0.3">
      <c r="A27" s="87" t="s">
        <v>20</v>
      </c>
      <c r="B27" s="75">
        <f>VLOOKUP($A27,'Current month raw data'!$B:$Q,5,FALSE)</f>
        <v>79.171774818572501</v>
      </c>
      <c r="C27" s="73">
        <f>VLOOKUP($A27,'Current month raw data'!$B:$Q,6,FALSE)</f>
        <v>83.449580409960106</v>
      </c>
      <c r="D27" s="74">
        <f>VLOOKUP($A27,'Current month raw data'!$B:$Q,7,FALSE)</f>
        <v>217.839787885394</v>
      </c>
      <c r="E27" s="74">
        <f>VLOOKUP($A27,'Current month raw data'!$B:$Q,8,FALSE)</f>
        <v>222.28538295732699</v>
      </c>
      <c r="F27" s="74">
        <f>VLOOKUP($A27,'Current month raw data'!$B:$Q,9,FALSE)</f>
        <v>172.46762632988001</v>
      </c>
      <c r="G27" s="74">
        <f>VLOOKUP($A27,'Current month raw data'!$B:$Q,10,FALSE)</f>
        <v>185.496219390562</v>
      </c>
      <c r="H27" s="73">
        <f>VLOOKUP($A27,'Current month raw data'!$B:$Q,11,FALSE)</f>
        <v>-5.1262158184284701</v>
      </c>
      <c r="I27" s="73">
        <f>VLOOKUP($A27,'Current month raw data'!$B:$Q,12,FALSE)</f>
        <v>-1.99994935014952</v>
      </c>
      <c r="J27" s="73">
        <f>VLOOKUP($A27,'Current month raw data'!$B:$Q,13,FALSE)</f>
        <v>-7.0236434486300796</v>
      </c>
      <c r="K27" s="73">
        <f>VLOOKUP($A27,'Current month raw data'!$B:$Q,14,FALSE)</f>
        <v>-9.2300571926266795</v>
      </c>
      <c r="L27" s="73">
        <f>VLOOKUP($A27,'Current month raw data'!$B:$Q,15,FALSE)</f>
        <v>-2.37309120924473</v>
      </c>
      <c r="M27" s="76">
        <f>VLOOKUP($A27,'Current month raw data'!$B:$Q,16,FALSE)</f>
        <v>-7.37765725071917</v>
      </c>
    </row>
    <row r="28" spans="1:13" x14ac:dyDescent="0.3">
      <c r="A28" s="87" t="s">
        <v>22</v>
      </c>
      <c r="B28" s="75">
        <f>VLOOKUP($A28,'Current month raw data'!$B:$Q,5,FALSE)</f>
        <v>71.613851808860503</v>
      </c>
      <c r="C28" s="73">
        <f>VLOOKUP($A28,'Current month raw data'!$B:$Q,6,FALSE)</f>
        <v>76.112482853223497</v>
      </c>
      <c r="D28" s="74">
        <f>VLOOKUP($A28,'Current month raw data'!$B:$Q,7,FALSE)</f>
        <v>167.88224468625299</v>
      </c>
      <c r="E28" s="74">
        <f>VLOOKUP($A28,'Current month raw data'!$B:$Q,8,FALSE)</f>
        <v>179.206884413571</v>
      </c>
      <c r="F28" s="74">
        <f>VLOOKUP($A28,'Current month raw data'!$B:$Q,9,FALSE)</f>
        <v>120.226941923002</v>
      </c>
      <c r="G28" s="74">
        <f>VLOOKUP($A28,'Current month raw data'!$B:$Q,10,FALSE)</f>
        <v>136.39880917107499</v>
      </c>
      <c r="H28" s="73">
        <f>VLOOKUP($A28,'Current month raw data'!$B:$Q,11,FALSE)</f>
        <v>-5.9105036069291002</v>
      </c>
      <c r="I28" s="73">
        <f>VLOOKUP($A28,'Current month raw data'!$B:$Q,12,FALSE)</f>
        <v>-6.3193106472308704</v>
      </c>
      <c r="J28" s="73">
        <f>VLOOKUP($A28,'Current month raw data'!$B:$Q,13,FALSE)</f>
        <v>-11.8563111704223</v>
      </c>
      <c r="K28" s="73">
        <f>VLOOKUP($A28,'Current month raw data'!$B:$Q,14,FALSE)</f>
        <v>-10.716298734060899</v>
      </c>
      <c r="L28" s="73">
        <f>VLOOKUP($A28,'Current month raw data'!$B:$Q,15,FALSE)</f>
        <v>1.2933568489124001</v>
      </c>
      <c r="M28" s="76">
        <f>VLOOKUP($A28,'Current month raw data'!$B:$Q,16,FALSE)</f>
        <v>-4.6935906612221299</v>
      </c>
    </row>
    <row r="29" spans="1:13" x14ac:dyDescent="0.3">
      <c r="A29" s="87" t="s">
        <v>23</v>
      </c>
      <c r="B29" s="75">
        <f>VLOOKUP($A29,'Current month raw data'!$B:$Q,5,FALSE)</f>
        <v>71.994377695625303</v>
      </c>
      <c r="C29" s="73">
        <f>VLOOKUP($A29,'Current month raw data'!$B:$Q,6,FALSE)</f>
        <v>76.096842920782393</v>
      </c>
      <c r="D29" s="74">
        <f>VLOOKUP($A29,'Current month raw data'!$B:$Q,7,FALSE)</f>
        <v>172.02164729480299</v>
      </c>
      <c r="E29" s="74">
        <f>VLOOKUP($A29,'Current month raw data'!$B:$Q,8,FALSE)</f>
        <v>174.395254881798</v>
      </c>
      <c r="F29" s="74">
        <f>VLOOKUP($A29,'Current month raw data'!$B:$Q,9,FALSE)</f>
        <v>123.845914471657</v>
      </c>
      <c r="G29" s="74">
        <f>VLOOKUP($A29,'Current month raw data'!$B:$Q,10,FALSE)</f>
        <v>132.70928316870001</v>
      </c>
      <c r="H29" s="73">
        <f>VLOOKUP($A29,'Current month raw data'!$B:$Q,11,FALSE)</f>
        <v>-5.3911109419188499</v>
      </c>
      <c r="I29" s="73">
        <f>VLOOKUP($A29,'Current month raw data'!$B:$Q,12,FALSE)</f>
        <v>-1.36105055645212</v>
      </c>
      <c r="J29" s="73">
        <f>VLOOKUP($A29,'Current month raw data'!$B:$Q,13,FALSE)</f>
        <v>-6.6787857528970296</v>
      </c>
      <c r="K29" s="73">
        <f>VLOOKUP($A29,'Current month raw data'!$B:$Q,14,FALSE)</f>
        <v>-6.1256908166271602</v>
      </c>
      <c r="L29" s="73">
        <f>VLOOKUP($A29,'Current month raw data'!$B:$Q,15,FALSE)</f>
        <v>0.59267867518884298</v>
      </c>
      <c r="M29" s="76">
        <f>VLOOKUP($A29,'Current month raw data'!$B:$Q,16,FALSE)</f>
        <v>-4.8303842316385301</v>
      </c>
    </row>
    <row r="30" spans="1:13" x14ac:dyDescent="0.3">
      <c r="A30" s="87" t="s">
        <v>21</v>
      </c>
      <c r="B30" s="75">
        <f>VLOOKUP($A30,'Current month raw data'!$B:$Q,5,FALSE)</f>
        <v>67.479541734860803</v>
      </c>
      <c r="C30" s="73">
        <f>VLOOKUP($A30,'Current month raw data'!$B:$Q,6,FALSE)</f>
        <v>69.578569095066896</v>
      </c>
      <c r="D30" s="74">
        <f>VLOOKUP($A30,'Current month raw data'!$B:$Q,7,FALSE)</f>
        <v>156.70865939041099</v>
      </c>
      <c r="E30" s="74">
        <f>VLOOKUP($A30,'Current month raw data'!$B:$Q,8,FALSE)</f>
        <v>153.78685940776899</v>
      </c>
      <c r="F30" s="74">
        <f>VLOOKUP($A30,'Current month raw data'!$B:$Q,9,FALSE)</f>
        <v>105.746285215493</v>
      </c>
      <c r="G30" s="74">
        <f>VLOOKUP($A30,'Current month raw data'!$B:$Q,10,FALSE)</f>
        <v>107.00269623216801</v>
      </c>
      <c r="H30" s="73">
        <f>VLOOKUP($A30,'Current month raw data'!$B:$Q,11,FALSE)</f>
        <v>-3.0167728188519201</v>
      </c>
      <c r="I30" s="73">
        <f>VLOOKUP($A30,'Current month raw data'!$B:$Q,12,FALSE)</f>
        <v>1.8999022373525201</v>
      </c>
      <c r="J30" s="73">
        <f>VLOOKUP($A30,'Current month raw data'!$B:$Q,13,FALSE)</f>
        <v>-1.1741863157806001</v>
      </c>
      <c r="K30" s="73">
        <f>VLOOKUP($A30,'Current month raw data'!$B:$Q,14,FALSE)</f>
        <v>-1.36789911620704</v>
      </c>
      <c r="L30" s="73">
        <f>VLOOKUP($A30,'Current month raw data'!$B:$Q,15,FALSE)</f>
        <v>-0.196014374387455</v>
      </c>
      <c r="M30" s="76">
        <f>VLOOKUP($A30,'Current month raw data'!$B:$Q,16,FALSE)</f>
        <v>-3.2068738848718099</v>
      </c>
    </row>
    <row r="31" spans="1:13" x14ac:dyDescent="0.3">
      <c r="A31" s="87" t="s">
        <v>24</v>
      </c>
      <c r="B31" s="75">
        <f>VLOOKUP($A31,'Current month raw data'!$B:$Q,5,FALSE)</f>
        <v>64.7068361894232</v>
      </c>
      <c r="C31" s="73">
        <f>VLOOKUP($A31,'Current month raw data'!$B:$Q,6,FALSE)</f>
        <v>67.732093910141799</v>
      </c>
      <c r="D31" s="74">
        <f>VLOOKUP($A31,'Current month raw data'!$B:$Q,7,FALSE)</f>
        <v>103.961574819742</v>
      </c>
      <c r="E31" s="74">
        <f>VLOOKUP($A31,'Current month raw data'!$B:$Q,8,FALSE)</f>
        <v>105.319028163892</v>
      </c>
      <c r="F31" s="74">
        <f>VLOOKUP($A31,'Current month raw data'!$B:$Q,9,FALSE)</f>
        <v>67.270245918555304</v>
      </c>
      <c r="G31" s="74">
        <f>VLOOKUP($A31,'Current month raw data'!$B:$Q,10,FALSE)</f>
        <v>71.334783061216299</v>
      </c>
      <c r="H31" s="73">
        <f>VLOOKUP($A31,'Current month raw data'!$B:$Q,11,FALSE)</f>
        <v>-4.4665055309408901</v>
      </c>
      <c r="I31" s="73">
        <f>VLOOKUP($A31,'Current month raw data'!$B:$Q,12,FALSE)</f>
        <v>-1.28889657245769</v>
      </c>
      <c r="J31" s="73">
        <f>VLOOKUP($A31,'Current month raw data'!$B:$Q,13,FALSE)</f>
        <v>-5.6978334667016499</v>
      </c>
      <c r="K31" s="73">
        <f>VLOOKUP($A31,'Current month raw data'!$B:$Q,14,FALSE)</f>
        <v>1.6521387550570199</v>
      </c>
      <c r="L31" s="73">
        <f>VLOOKUP($A31,'Current month raw data'!$B:$Q,15,FALSE)</f>
        <v>7.7940650697175498</v>
      </c>
      <c r="M31" s="76">
        <f>VLOOKUP($A31,'Current month raw data'!$B:$Q,16,FALSE)</f>
        <v>2.9794371913525901</v>
      </c>
    </row>
    <row r="32" spans="1:13" x14ac:dyDescent="0.3">
      <c r="A32" s="87" t="s">
        <v>25</v>
      </c>
      <c r="B32" s="75">
        <f>VLOOKUP($A32,'Current month raw data'!$B:$Q,5,FALSE)</f>
        <v>76.169333703326799</v>
      </c>
      <c r="C32" s="73">
        <f>VLOOKUP($A32,'Current month raw data'!$B:$Q,6,FALSE)</f>
        <v>80.217858723834794</v>
      </c>
      <c r="D32" s="74">
        <f>VLOOKUP($A32,'Current month raw data'!$B:$Q,7,FALSE)</f>
        <v>138.886359658354</v>
      </c>
      <c r="E32" s="74">
        <f>VLOOKUP($A32,'Current month raw data'!$B:$Q,8,FALSE)</f>
        <v>136.75566553802301</v>
      </c>
      <c r="F32" s="74">
        <f>VLOOKUP($A32,'Current month raw data'!$B:$Q,9,FALSE)</f>
        <v>105.78881475657499</v>
      </c>
      <c r="G32" s="74">
        <f>VLOOKUP($A32,'Current month raw data'!$B:$Q,10,FALSE)</f>
        <v>109.70246657813099</v>
      </c>
      <c r="H32" s="73">
        <f>VLOOKUP($A32,'Current month raw data'!$B:$Q,11,FALSE)</f>
        <v>-5.0469123520808097</v>
      </c>
      <c r="I32" s="73">
        <f>VLOOKUP($A32,'Current month raw data'!$B:$Q,12,FALSE)</f>
        <v>1.55802987170487</v>
      </c>
      <c r="J32" s="73">
        <f>VLOOKUP($A32,'Current month raw data'!$B:$Q,13,FALSE)</f>
        <v>-3.5675148824201202</v>
      </c>
      <c r="K32" s="73">
        <f>VLOOKUP($A32,'Current month raw data'!$B:$Q,14,FALSE)</f>
        <v>-1.1068491172304999</v>
      </c>
      <c r="L32" s="73">
        <f>VLOOKUP($A32,'Current month raw data'!$B:$Q,15,FALSE)</f>
        <v>2.55169797002466</v>
      </c>
      <c r="M32" s="76">
        <f>VLOOKUP($A32,'Current month raw data'!$B:$Q,16,FALSE)</f>
        <v>-2.62399634209312</v>
      </c>
    </row>
    <row r="33" spans="1:13" x14ac:dyDescent="0.3">
      <c r="A33" s="86"/>
      <c r="B33" s="67"/>
      <c r="C33" s="68"/>
      <c r="D33" s="69"/>
      <c r="E33" s="69"/>
      <c r="F33" s="69"/>
      <c r="G33" s="69"/>
      <c r="H33" s="68"/>
      <c r="I33" s="68"/>
      <c r="J33" s="68"/>
      <c r="K33" s="68"/>
      <c r="L33" s="68"/>
      <c r="M33" s="70"/>
    </row>
    <row r="34" spans="1:13" x14ac:dyDescent="0.3">
      <c r="A34" s="85" t="s">
        <v>15</v>
      </c>
      <c r="B34" s="75">
        <f>VLOOKUP($A34,'Current month raw data'!$B:$Q,5,FALSE)</f>
        <v>64.361713939207505</v>
      </c>
      <c r="C34" s="73">
        <f>VLOOKUP($A34,'Current month raw data'!$B:$Q,6,FALSE)</f>
        <v>63.713463810551097</v>
      </c>
      <c r="D34" s="74">
        <f>VLOOKUP($A34,'Current month raw data'!$B:$Q,7,FALSE)</f>
        <v>125.571378003614</v>
      </c>
      <c r="E34" s="74">
        <f>VLOOKUP($A34,'Current month raw data'!$B:$Q,8,FALSE)</f>
        <v>123.509712847594</v>
      </c>
      <c r="F34" s="74">
        <f>VLOOKUP($A34,'Current month raw data'!$B:$Q,9,FALSE)</f>
        <v>80.819891100207499</v>
      </c>
      <c r="G34" s="74">
        <f>VLOOKUP($A34,'Current month raw data'!$B:$Q,10,FALSE)</f>
        <v>78.692316197667793</v>
      </c>
      <c r="H34" s="73">
        <f>VLOOKUP($A34,'Current month raw data'!$B:$Q,11,FALSE)</f>
        <v>1.01744606223881</v>
      </c>
      <c r="I34" s="73">
        <f>VLOOKUP($A34,'Current month raw data'!$B:$Q,12,FALSE)</f>
        <v>1.6692332193858599</v>
      </c>
      <c r="J34" s="73">
        <f>VLOOKUP($A34,'Current month raw data'!$B:$Q,13,FALSE)</f>
        <v>2.7036628292848999</v>
      </c>
      <c r="K34" s="73">
        <f>VLOOKUP($A34,'Current month raw data'!$B:$Q,14,FALSE)</f>
        <v>2.9542625099953899</v>
      </c>
      <c r="L34" s="73">
        <f>VLOOKUP($A34,'Current month raw data'!$B:$Q,15,FALSE)</f>
        <v>0.244002671187137</v>
      </c>
      <c r="M34" s="76">
        <f>VLOOKUP($A34,'Current month raw data'!$B:$Q,16,FALSE)</f>
        <v>1.2639313289956999</v>
      </c>
    </row>
    <row r="35" spans="1:13" x14ac:dyDescent="0.3">
      <c r="A35" s="87" t="s">
        <v>30</v>
      </c>
      <c r="B35" s="75">
        <f>VLOOKUP($A35,'Current month raw data'!$B:$Q,5,FALSE)</f>
        <v>71.751507032819802</v>
      </c>
      <c r="C35" s="73">
        <f>VLOOKUP($A35,'Current month raw data'!$B:$Q,6,FALSE)</f>
        <v>72.253367727142404</v>
      </c>
      <c r="D35" s="74">
        <f>VLOOKUP($A35,'Current month raw data'!$B:$Q,7,FALSE)</f>
        <v>97.917384368728094</v>
      </c>
      <c r="E35" s="74">
        <f>VLOOKUP($A35,'Current month raw data'!$B:$Q,8,FALSE)</f>
        <v>102.797128847404</v>
      </c>
      <c r="F35" s="74">
        <f>VLOOKUP($A35,'Current month raw data'!$B:$Q,9,FALSE)</f>
        <v>70.257198931681103</v>
      </c>
      <c r="G35" s="74">
        <f>VLOOKUP($A35,'Current month raw data'!$B:$Q,10,FALSE)</f>
        <v>74.2743875190599</v>
      </c>
      <c r="H35" s="73">
        <f>VLOOKUP($A35,'Current month raw data'!$B:$Q,11,FALSE)</f>
        <v>-0.69458450188487797</v>
      </c>
      <c r="I35" s="73">
        <f>VLOOKUP($A35,'Current month raw data'!$B:$Q,12,FALSE)</f>
        <v>-4.7469657308429598</v>
      </c>
      <c r="J35" s="73">
        <f>VLOOKUP($A35,'Current month raw data'!$B:$Q,13,FALSE)</f>
        <v>-5.4085785444516103</v>
      </c>
      <c r="K35" s="73">
        <f>VLOOKUP($A35,'Current month raw data'!$B:$Q,14,FALSE)</f>
        <v>-2.8546914991341401</v>
      </c>
      <c r="L35" s="73">
        <f>VLOOKUP($A35,'Current month raw data'!$B:$Q,15,FALSE)</f>
        <v>2.6999140154772099</v>
      </c>
      <c r="M35" s="76">
        <f>VLOOKUP($A35,'Current month raw data'!$B:$Q,16,FALSE)</f>
        <v>1.9865763292766101</v>
      </c>
    </row>
    <row r="36" spans="1:13" x14ac:dyDescent="0.3">
      <c r="A36" s="87" t="s">
        <v>29</v>
      </c>
      <c r="B36" s="75">
        <f>VLOOKUP($A36,'Current month raw data'!$B:$Q,5,FALSE)</f>
        <v>65.2034705521761</v>
      </c>
      <c r="C36" s="73">
        <f>VLOOKUP($A36,'Current month raw data'!$B:$Q,6,FALSE)</f>
        <v>67.178290187202293</v>
      </c>
      <c r="D36" s="74">
        <f>VLOOKUP($A36,'Current month raw data'!$B:$Q,7,FALSE)</f>
        <v>93.844535937285301</v>
      </c>
      <c r="E36" s="74">
        <f>VLOOKUP($A36,'Current month raw data'!$B:$Q,8,FALSE)</f>
        <v>101.81411178534999</v>
      </c>
      <c r="F36" s="74">
        <f>VLOOKUP($A36,'Current month raw data'!$B:$Q,9,FALSE)</f>
        <v>61.189894354694196</v>
      </c>
      <c r="G36" s="74">
        <f>VLOOKUP($A36,'Current month raw data'!$B:$Q,10,FALSE)</f>
        <v>68.396979466685494</v>
      </c>
      <c r="H36" s="73">
        <f>VLOOKUP($A36,'Current month raw data'!$B:$Q,11,FALSE)</f>
        <v>-2.9396693924823598</v>
      </c>
      <c r="I36" s="73">
        <f>VLOOKUP($A36,'Current month raw data'!$B:$Q,12,FALSE)</f>
        <v>-7.8275748894881199</v>
      </c>
      <c r="J36" s="73">
        <f>VLOOKUP($A36,'Current month raw data'!$B:$Q,13,FALSE)</f>
        <v>-10.537139458770501</v>
      </c>
      <c r="K36" s="73">
        <f>VLOOKUP($A36,'Current month raw data'!$B:$Q,14,FALSE)</f>
        <v>-10.537139458770501</v>
      </c>
      <c r="L36" s="73">
        <f>VLOOKUP($A36,'Current month raw data'!$B:$Q,15,FALSE)</f>
        <v>0</v>
      </c>
      <c r="M36" s="76">
        <f>VLOOKUP($A36,'Current month raw data'!$B:$Q,16,FALSE)</f>
        <v>-2.9396693924823598</v>
      </c>
    </row>
    <row r="37" spans="1:13" x14ac:dyDescent="0.3">
      <c r="A37" s="87" t="s">
        <v>28</v>
      </c>
      <c r="B37" s="75">
        <f>VLOOKUP($A37,'Current month raw data'!$B:$Q,5,FALSE)</f>
        <v>67.620217620217602</v>
      </c>
      <c r="C37" s="73">
        <f>VLOOKUP($A37,'Current month raw data'!$B:$Q,6,FALSE)</f>
        <v>68.499707088459203</v>
      </c>
      <c r="D37" s="74">
        <f>VLOOKUP($A37,'Current month raw data'!$B:$Q,7,FALSE)</f>
        <v>123.080315017735</v>
      </c>
      <c r="E37" s="74">
        <f>VLOOKUP($A37,'Current month raw data'!$B:$Q,8,FALSE)</f>
        <v>124.94870309504</v>
      </c>
      <c r="F37" s="74">
        <f>VLOOKUP($A37,'Current month raw data'!$B:$Q,9,FALSE)</f>
        <v>83.227176862641798</v>
      </c>
      <c r="G37" s="74">
        <f>VLOOKUP($A37,'Current month raw data'!$B:$Q,10,FALSE)</f>
        <v>85.589495630931395</v>
      </c>
      <c r="H37" s="73">
        <f>VLOOKUP($A37,'Current month raw data'!$B:$Q,11,FALSE)</f>
        <v>-1.28393172120562</v>
      </c>
      <c r="I37" s="73">
        <f>VLOOKUP($A37,'Current month raw data'!$B:$Q,12,FALSE)</f>
        <v>-1.4953241058327</v>
      </c>
      <c r="J37" s="73">
        <f>VLOOKUP($A37,'Current month raw data'!$B:$Q,13,FALSE)</f>
        <v>-2.7600568865087101</v>
      </c>
      <c r="K37" s="73">
        <f>VLOOKUP($A37,'Current month raw data'!$B:$Q,14,FALSE)</f>
        <v>-2.6233399190380702</v>
      </c>
      <c r="L37" s="73">
        <f>VLOOKUP($A37,'Current month raw data'!$B:$Q,15,FALSE)</f>
        <v>0.14059753954305701</v>
      </c>
      <c r="M37" s="76">
        <f>VLOOKUP($A37,'Current month raw data'!$B:$Q,16,FALSE)</f>
        <v>-1.14513935807199</v>
      </c>
    </row>
    <row r="38" spans="1:13" x14ac:dyDescent="0.3">
      <c r="A38" s="87" t="s">
        <v>27</v>
      </c>
      <c r="B38" s="75">
        <f>VLOOKUP($A38,'Current month raw data'!$B:$Q,5,FALSE)</f>
        <v>64.195375176970202</v>
      </c>
      <c r="C38" s="73">
        <f>VLOOKUP($A38,'Current month raw data'!$B:$Q,6,FALSE)</f>
        <v>62.209381551362597</v>
      </c>
      <c r="D38" s="74">
        <f>VLOOKUP($A38,'Current month raw data'!$B:$Q,7,FALSE)</f>
        <v>143.21578934058601</v>
      </c>
      <c r="E38" s="74">
        <f>VLOOKUP($A38,'Current month raw data'!$B:$Q,8,FALSE)</f>
        <v>136.54344723599399</v>
      </c>
      <c r="F38" s="74">
        <f>VLOOKUP($A38,'Current month raw data'!$B:$Q,9,FALSE)</f>
        <v>91.9379132798489</v>
      </c>
      <c r="G38" s="74">
        <f>VLOOKUP($A38,'Current month raw data'!$B:$Q,10,FALSE)</f>
        <v>84.942834074423402</v>
      </c>
      <c r="H38" s="73">
        <f>VLOOKUP($A38,'Current month raw data'!$B:$Q,11,FALSE)</f>
        <v>3.1924342857642198</v>
      </c>
      <c r="I38" s="73">
        <f>VLOOKUP($A38,'Current month raw data'!$B:$Q,12,FALSE)</f>
        <v>4.88660733243381</v>
      </c>
      <c r="J38" s="73">
        <f>VLOOKUP($A38,'Current month raw data'!$B:$Q,13,FALSE)</f>
        <v>8.23504334608932</v>
      </c>
      <c r="K38" s="73">
        <f>VLOOKUP($A38,'Current month raw data'!$B:$Q,14,FALSE)</f>
        <v>8.1839890803600301</v>
      </c>
      <c r="L38" s="73">
        <f>VLOOKUP($A38,'Current month raw data'!$B:$Q,15,FALSE)</f>
        <v>-4.71698113207547E-2</v>
      </c>
      <c r="M38" s="76">
        <f>VLOOKUP($A38,'Current month raw data'!$B:$Q,16,FALSE)</f>
        <v>3.1437586092143301</v>
      </c>
    </row>
    <row r="39" spans="1:13" x14ac:dyDescent="0.3">
      <c r="A39" s="87" t="s">
        <v>26</v>
      </c>
      <c r="B39" s="75">
        <f>VLOOKUP($A39,'Current month raw data'!$B:$Q,5,FALSE)</f>
        <v>55.5794614572333</v>
      </c>
      <c r="C39" s="73">
        <f>VLOOKUP($A39,'Current month raw data'!$B:$Q,6,FALSE)</f>
        <v>52.947207678882997</v>
      </c>
      <c r="D39" s="74">
        <f>VLOOKUP($A39,'Current month raw data'!$B:$Q,7,FALSE)</f>
        <v>156.52150267968099</v>
      </c>
      <c r="E39" s="74">
        <f>VLOOKUP($A39,'Current month raw data'!$B:$Q,8,FALSE)</f>
        <v>143.609842528119</v>
      </c>
      <c r="F39" s="74">
        <f>VLOOKUP($A39,'Current month raw data'!$B:$Q,9,FALSE)</f>
        <v>86.9938082541358</v>
      </c>
      <c r="G39" s="74">
        <f>VLOOKUP($A39,'Current month raw data'!$B:$Q,10,FALSE)</f>
        <v>76.037401570680601</v>
      </c>
      <c r="H39" s="73">
        <f>VLOOKUP($A39,'Current month raw data'!$B:$Q,11,FALSE)</f>
        <v>4.9714685509281598</v>
      </c>
      <c r="I39" s="73">
        <f>VLOOKUP($A39,'Current month raw data'!$B:$Q,12,FALSE)</f>
        <v>8.9907905504686703</v>
      </c>
      <c r="J39" s="73">
        <f>VLOOKUP($A39,'Current month raw data'!$B:$Q,13,FALSE)</f>
        <v>14.4092334260932</v>
      </c>
      <c r="K39" s="73">
        <f>VLOOKUP($A39,'Current month raw data'!$B:$Q,14,FALSE)</f>
        <v>13.4508314706913</v>
      </c>
      <c r="L39" s="73">
        <f>VLOOKUP($A39,'Current month raw data'!$B:$Q,15,FALSE)</f>
        <v>-0.83769633507853403</v>
      </c>
      <c r="M39" s="76">
        <f>VLOOKUP($A39,'Current month raw data'!$B:$Q,16,FALSE)</f>
        <v>4.0921264059989202</v>
      </c>
    </row>
    <row r="40" spans="1:13" x14ac:dyDescent="0.3">
      <c r="A40" s="86"/>
      <c r="B40" s="67"/>
      <c r="C40" s="68"/>
      <c r="D40" s="69"/>
      <c r="E40" s="69"/>
      <c r="F40" s="69"/>
      <c r="G40" s="69"/>
      <c r="H40" s="68"/>
      <c r="I40" s="68"/>
      <c r="J40" s="68"/>
      <c r="K40" s="68"/>
      <c r="L40" s="68"/>
      <c r="M40" s="70"/>
    </row>
    <row r="41" spans="1:13" x14ac:dyDescent="0.3">
      <c r="A41" s="85" t="s">
        <v>17</v>
      </c>
      <c r="B41" s="75">
        <f>VLOOKUP($A41,'Current month raw data'!$B:$Q,5,FALSE)</f>
        <v>60.3559659197537</v>
      </c>
      <c r="C41" s="73">
        <f>VLOOKUP($A41,'Current month raw data'!$B:$Q,6,FALSE)</f>
        <v>60.5828174314153</v>
      </c>
      <c r="D41" s="74">
        <f>VLOOKUP($A41,'Current month raw data'!$B:$Q,7,FALSE)</f>
        <v>122.212503557072</v>
      </c>
      <c r="E41" s="74">
        <f>VLOOKUP($A41,'Current month raw data'!$B:$Q,8,FALSE)</f>
        <v>121.874261781022</v>
      </c>
      <c r="F41" s="74">
        <f>VLOOKUP($A41,'Current month raw data'!$B:$Q,9,FALSE)</f>
        <v>73.762536996584402</v>
      </c>
      <c r="G41" s="74">
        <f>VLOOKUP($A41,'Current month raw data'!$B:$Q,10,FALSE)</f>
        <v>73.834861510682202</v>
      </c>
      <c r="H41" s="73">
        <f>VLOOKUP($A41,'Current month raw data'!$B:$Q,11,FALSE)</f>
        <v>-0.37444859991601498</v>
      </c>
      <c r="I41" s="73">
        <f>VLOOKUP($A41,'Current month raw data'!$B:$Q,12,FALSE)</f>
        <v>0.27753339475193001</v>
      </c>
      <c r="J41" s="73">
        <f>VLOOKUP($A41,'Current month raw data'!$B:$Q,13,FALSE)</f>
        <v>-9.7954425075033102E-2</v>
      </c>
      <c r="K41" s="73">
        <f>VLOOKUP($A41,'Current month raw data'!$B:$Q,14,FALSE)</f>
        <v>0.96846171145628002</v>
      </c>
      <c r="L41" s="73">
        <f>VLOOKUP($A41,'Current month raw data'!$B:$Q,15,FALSE)</f>
        <v>1.0674617625637199</v>
      </c>
      <c r="M41" s="76">
        <f>VLOOKUP($A41,'Current month raw data'!$B:$Q,16,FALSE)</f>
        <v>0.68901606702315499</v>
      </c>
    </row>
    <row r="42" spans="1:13" x14ac:dyDescent="0.3">
      <c r="A42" s="87" t="s">
        <v>46</v>
      </c>
      <c r="B42" s="75">
        <f>VLOOKUP($A42,'Current month raw data'!$B:$Q,5,FALSE)</f>
        <v>54.790030262844702</v>
      </c>
      <c r="C42" s="73">
        <f>VLOOKUP($A42,'Current month raw data'!$B:$Q,6,FALSE)</f>
        <v>53.567502986857797</v>
      </c>
      <c r="D42" s="74">
        <f>VLOOKUP($A42,'Current month raw data'!$B:$Q,7,FALSE)</f>
        <v>111.365500583372</v>
      </c>
      <c r="E42" s="74">
        <f>VLOOKUP($A42,'Current month raw data'!$B:$Q,8,FALSE)</f>
        <v>109.053134152403</v>
      </c>
      <c r="F42" s="74">
        <f>VLOOKUP($A42,'Current month raw data'!$B:$Q,9,FALSE)</f>
        <v>61.017191471998302</v>
      </c>
      <c r="G42" s="74">
        <f>VLOOKUP($A42,'Current month raw data'!$B:$Q,10,FALSE)</f>
        <v>58.4170408943505</v>
      </c>
      <c r="H42" s="73">
        <f>VLOOKUP($A42,'Current month raw data'!$B:$Q,11,FALSE)</f>
        <v>2.2822181505955399</v>
      </c>
      <c r="I42" s="73">
        <f>VLOOKUP($A42,'Current month raw data'!$B:$Q,12,FALSE)</f>
        <v>2.1204034610670002</v>
      </c>
      <c r="J42" s="73">
        <f>VLOOKUP($A42,'Current month raw data'!$B:$Q,13,FALSE)</f>
        <v>4.4510138443168703</v>
      </c>
      <c r="K42" s="73">
        <f>VLOOKUP($A42,'Current month raw data'!$B:$Q,14,FALSE)</f>
        <v>4.8574796431990102</v>
      </c>
      <c r="L42" s="73">
        <f>VLOOKUP($A42,'Current month raw data'!$B:$Q,15,FALSE)</f>
        <v>0.38914490527393703</v>
      </c>
      <c r="M42" s="76">
        <f>VLOOKUP($A42,'Current month raw data'!$B:$Q,16,FALSE)</f>
        <v>2.6802441915297601</v>
      </c>
    </row>
    <row r="43" spans="1:13" x14ac:dyDescent="0.3">
      <c r="A43" s="87" t="s">
        <v>39</v>
      </c>
      <c r="B43" s="75">
        <f>VLOOKUP($A43,'Current month raw data'!$B:$Q,5,FALSE)</f>
        <v>57.850009986019501</v>
      </c>
      <c r="C43" s="73">
        <f>VLOOKUP($A43,'Current month raw data'!$B:$Q,6,FALSE)</f>
        <v>61.664104928783601</v>
      </c>
      <c r="D43" s="74">
        <f>VLOOKUP($A43,'Current month raw data'!$B:$Q,7,FALSE)</f>
        <v>117.022494519341</v>
      </c>
      <c r="E43" s="74">
        <f>VLOOKUP($A43,'Current month raw data'!$B:$Q,8,FALSE)</f>
        <v>116.830805443849</v>
      </c>
      <c r="F43" s="74">
        <f>VLOOKUP($A43,'Current month raw data'!$B:$Q,9,FALSE)</f>
        <v>67.697524765328495</v>
      </c>
      <c r="G43" s="74">
        <f>VLOOKUP($A43,'Current month raw data'!$B:$Q,10,FALSE)</f>
        <v>72.0426704580387</v>
      </c>
      <c r="H43" s="73">
        <f>VLOOKUP($A43,'Current month raw data'!$B:$Q,11,FALSE)</f>
        <v>-6.1852757729460901</v>
      </c>
      <c r="I43" s="73">
        <f>VLOOKUP($A43,'Current month raw data'!$B:$Q,12,FALSE)</f>
        <v>0.16407408539538901</v>
      </c>
      <c r="J43" s="73">
        <f>VLOOKUP($A43,'Current month raw data'!$B:$Q,13,FALSE)</f>
        <v>-6.0313501222043397</v>
      </c>
      <c r="K43" s="73">
        <f>VLOOKUP($A43,'Current month raw data'!$B:$Q,14,FALSE)</f>
        <v>-3.5759750101193002</v>
      </c>
      <c r="L43" s="73">
        <f>VLOOKUP($A43,'Current month raw data'!$B:$Q,15,FALSE)</f>
        <v>2.6129726406393998</v>
      </c>
      <c r="M43" s="76">
        <f>VLOOKUP($A43,'Current month raw data'!$B:$Q,16,FALSE)</f>
        <v>-3.7339226960018599</v>
      </c>
    </row>
    <row r="44" spans="1:13" x14ac:dyDescent="0.3">
      <c r="A44" s="87" t="s">
        <v>38</v>
      </c>
      <c r="B44" s="75">
        <f>VLOOKUP($A44,'Current month raw data'!$B:$Q,5,FALSE)</f>
        <v>58.1996151038555</v>
      </c>
      <c r="C44" s="73">
        <f>VLOOKUP($A44,'Current month raw data'!$B:$Q,6,FALSE)</f>
        <v>58.005036197670698</v>
      </c>
      <c r="D44" s="74">
        <f>VLOOKUP($A44,'Current month raw data'!$B:$Q,7,FALSE)</f>
        <v>119.233650585512</v>
      </c>
      <c r="E44" s="74">
        <f>VLOOKUP($A44,'Current month raw data'!$B:$Q,8,FALSE)</f>
        <v>116.175045093932</v>
      </c>
      <c r="F44" s="74">
        <f>VLOOKUP($A44,'Current month raw data'!$B:$Q,9,FALSE)</f>
        <v>69.393525715044106</v>
      </c>
      <c r="G44" s="74">
        <f>VLOOKUP($A44,'Current month raw data'!$B:$Q,10,FALSE)</f>
        <v>67.387376959395596</v>
      </c>
      <c r="H44" s="73">
        <f>VLOOKUP($A44,'Current month raw data'!$B:$Q,11,FALSE)</f>
        <v>0.33545174512390402</v>
      </c>
      <c r="I44" s="73">
        <f>VLOOKUP($A44,'Current month raw data'!$B:$Q,12,FALSE)</f>
        <v>2.6327560183919001</v>
      </c>
      <c r="J44" s="73">
        <f>VLOOKUP($A44,'Current month raw data'!$B:$Q,13,FALSE)</f>
        <v>2.9770393895243599</v>
      </c>
      <c r="K44" s="73">
        <f>VLOOKUP($A44,'Current month raw data'!$B:$Q,14,FALSE)</f>
        <v>-2.3128104148100301</v>
      </c>
      <c r="L44" s="73">
        <f>VLOOKUP($A44,'Current month raw data'!$B:$Q,15,FALSE)</f>
        <v>-5.1369216241737403</v>
      </c>
      <c r="M44" s="76">
        <f>VLOOKUP($A44,'Current month raw data'!$B:$Q,16,FALSE)</f>
        <v>-4.8187017722837799</v>
      </c>
    </row>
    <row r="45" spans="1:13" x14ac:dyDescent="0.3">
      <c r="A45" s="87" t="s">
        <v>37</v>
      </c>
      <c r="B45" s="75">
        <f>VLOOKUP($A45,'Current month raw data'!$B:$Q,5,FALSE)</f>
        <v>63.409714763098201</v>
      </c>
      <c r="C45" s="73">
        <f>VLOOKUP($A45,'Current month raw data'!$B:$Q,6,FALSE)</f>
        <v>58.539278892072502</v>
      </c>
      <c r="D45" s="74">
        <f>VLOOKUP($A45,'Current month raw data'!$B:$Q,7,FALSE)</f>
        <v>105.613678078711</v>
      </c>
      <c r="E45" s="74">
        <f>VLOOKUP($A45,'Current month raw data'!$B:$Q,8,FALSE)</f>
        <v>105.659915158313</v>
      </c>
      <c r="F45" s="74">
        <f>VLOOKUP($A45,'Current month raw data'!$B:$Q,9,FALSE)</f>
        <v>66.969332020527503</v>
      </c>
      <c r="G45" s="74">
        <f>VLOOKUP($A45,'Current month raw data'!$B:$Q,10,FALSE)</f>
        <v>61.852552411652297</v>
      </c>
      <c r="H45" s="73">
        <f>VLOOKUP($A45,'Current month raw data'!$B:$Q,11,FALSE)</f>
        <v>8.3199451090013099</v>
      </c>
      <c r="I45" s="73">
        <f>VLOOKUP($A45,'Current month raw data'!$B:$Q,12,FALSE)</f>
        <v>-4.3760284619739499E-2</v>
      </c>
      <c r="J45" s="73">
        <f>VLOOKUP($A45,'Current month raw data'!$B:$Q,13,FALSE)</f>
        <v>8.2725439927216708</v>
      </c>
      <c r="K45" s="73">
        <f>VLOOKUP($A45,'Current month raw data'!$B:$Q,14,FALSE)</f>
        <v>8.3113235571889703</v>
      </c>
      <c r="L45" s="73">
        <f>VLOOKUP($A45,'Current month raw data'!$B:$Q,15,FALSE)</f>
        <v>3.58166189111747E-2</v>
      </c>
      <c r="M45" s="76">
        <f>VLOOKUP($A45,'Current month raw data'!$B:$Q,16,FALSE)</f>
        <v>8.3587416509458006</v>
      </c>
    </row>
    <row r="46" spans="1:13" x14ac:dyDescent="0.3">
      <c r="A46" s="87" t="s">
        <v>34</v>
      </c>
      <c r="B46" s="75">
        <f>VLOOKUP($A46,'Current month raw data'!$B:$Q,5,FALSE)</f>
        <v>63.155713439905199</v>
      </c>
      <c r="C46" s="73">
        <f>VLOOKUP($A46,'Current month raw data'!$B:$Q,6,FALSE)</f>
        <v>64.998173849525202</v>
      </c>
      <c r="D46" s="74">
        <f>VLOOKUP($A46,'Current month raw data'!$B:$Q,7,FALSE)</f>
        <v>109.655452892097</v>
      </c>
      <c r="E46" s="74">
        <f>VLOOKUP($A46,'Current month raw data'!$B:$Q,8,FALSE)</f>
        <v>109.204895063636</v>
      </c>
      <c r="F46" s="74">
        <f>VLOOKUP($A46,'Current month raw data'!$B:$Q,9,FALSE)</f>
        <v>69.253683599763093</v>
      </c>
      <c r="G46" s="74">
        <f>VLOOKUP($A46,'Current month raw data'!$B:$Q,10,FALSE)</f>
        <v>70.981187545653697</v>
      </c>
      <c r="H46" s="73">
        <f>VLOOKUP($A46,'Current month raw data'!$B:$Q,11,FALSE)</f>
        <v>-2.8346341143142499</v>
      </c>
      <c r="I46" s="73">
        <f>VLOOKUP($A46,'Current month raw data'!$B:$Q,12,FALSE)</f>
        <v>0.41258024944620197</v>
      </c>
      <c r="J46" s="73">
        <f>VLOOKUP($A46,'Current month raw data'!$B:$Q,13,FALSE)</f>
        <v>-2.4337490053677802</v>
      </c>
      <c r="K46" s="73">
        <f>VLOOKUP($A46,'Current month raw data'!$B:$Q,14,FALSE)</f>
        <v>0.31007909053677601</v>
      </c>
      <c r="L46" s="73">
        <f>VLOOKUP($A46,'Current month raw data'!$B:$Q,15,FALSE)</f>
        <v>2.8122717311906502</v>
      </c>
      <c r="M46" s="76">
        <f>VLOOKUP($A46,'Current month raw data'!$B:$Q,16,FALSE)</f>
        <v>-0.102079997003156</v>
      </c>
    </row>
    <row r="47" spans="1:13" x14ac:dyDescent="0.3">
      <c r="A47" s="87" t="s">
        <v>35</v>
      </c>
      <c r="B47" s="75">
        <f>VLOOKUP($A47,'Current month raw data'!$B:$Q,5,FALSE)</f>
        <v>71.707691281435501</v>
      </c>
      <c r="C47" s="73">
        <f>VLOOKUP($A47,'Current month raw data'!$B:$Q,6,FALSE)</f>
        <v>70.868587778459002</v>
      </c>
      <c r="D47" s="74">
        <f>VLOOKUP($A47,'Current month raw data'!$B:$Q,7,FALSE)</f>
        <v>188.28290175539701</v>
      </c>
      <c r="E47" s="74">
        <f>VLOOKUP($A47,'Current month raw data'!$B:$Q,8,FALSE)</f>
        <v>190.451783077632</v>
      </c>
      <c r="F47" s="74">
        <f>VLOOKUP($A47,'Current month raw data'!$B:$Q,9,FALSE)</f>
        <v>135.013321926489</v>
      </c>
      <c r="G47" s="74">
        <f>VLOOKUP($A47,'Current month raw data'!$B:$Q,10,FALSE)</f>
        <v>134.97048906601199</v>
      </c>
      <c r="H47" s="73">
        <f>VLOOKUP($A47,'Current month raw data'!$B:$Q,11,FALSE)</f>
        <v>1.1840274080240001</v>
      </c>
      <c r="I47" s="73">
        <f>VLOOKUP($A47,'Current month raw data'!$B:$Q,12,FALSE)</f>
        <v>-1.13880861979172</v>
      </c>
      <c r="J47" s="73">
        <f>VLOOKUP($A47,'Current month raw data'!$B:$Q,13,FALSE)</f>
        <v>3.1734982049006703E-2</v>
      </c>
      <c r="K47" s="73">
        <f>VLOOKUP($A47,'Current month raw data'!$B:$Q,14,FALSE)</f>
        <v>2.1578948917430698</v>
      </c>
      <c r="L47" s="73">
        <f>VLOOKUP($A47,'Current month raw data'!$B:$Q,15,FALSE)</f>
        <v>2.1254853872879602</v>
      </c>
      <c r="M47" s="76">
        <f>VLOOKUP($A47,'Current month raw data'!$B:$Q,16,FALSE)</f>
        <v>3.3346791248510002</v>
      </c>
    </row>
    <row r="48" spans="1:13" x14ac:dyDescent="0.3">
      <c r="A48" s="86"/>
      <c r="B48" s="67"/>
      <c r="C48" s="68"/>
      <c r="D48" s="69"/>
      <c r="E48" s="69"/>
      <c r="F48" s="69"/>
      <c r="G48" s="69"/>
      <c r="H48" s="68"/>
      <c r="I48" s="68"/>
      <c r="J48" s="68"/>
      <c r="K48" s="68"/>
      <c r="L48" s="68"/>
      <c r="M48" s="70"/>
    </row>
    <row r="49" spans="1:13" x14ac:dyDescent="0.3">
      <c r="A49" s="85" t="s">
        <v>47</v>
      </c>
      <c r="B49" s="75">
        <f>VLOOKUP($A49,'Current month raw data'!$B:$Q,5,FALSE)</f>
        <v>65.549473684210497</v>
      </c>
      <c r="C49" s="73">
        <f>VLOOKUP($A49,'Current month raw data'!$B:$Q,6,FALSE)</f>
        <v>60.001482579688599</v>
      </c>
      <c r="D49" s="74">
        <f>VLOOKUP($A49,'Current month raw data'!$B:$Q,7,FALSE)</f>
        <v>122.584185580107</v>
      </c>
      <c r="E49" s="74">
        <f>VLOOKUP($A49,'Current month raw data'!$B:$Q,8,FALSE)</f>
        <v>105.57128750628</v>
      </c>
      <c r="F49" s="74">
        <f>VLOOKUP($A49,'Current month raw data'!$B:$Q,9,FALSE)</f>
        <v>80.353288467836194</v>
      </c>
      <c r="G49" s="74">
        <f>VLOOKUP($A49,'Current month raw data'!$B:$Q,10,FALSE)</f>
        <v>63.3443376822337</v>
      </c>
      <c r="H49" s="73">
        <f>VLOOKUP($A49,'Current month raw data'!$B:$Q,11,FALSE)</f>
        <v>9.2464233648785505</v>
      </c>
      <c r="I49" s="73">
        <f>VLOOKUP($A49,'Current month raw data'!$B:$Q,12,FALSE)</f>
        <v>16.115080601640901</v>
      </c>
      <c r="J49" s="73">
        <f>VLOOKUP($A49,'Current month raw data'!$B:$Q,13,FALSE)</f>
        <v>26.851572544538602</v>
      </c>
      <c r="K49" s="73">
        <f>VLOOKUP($A49,'Current month raw data'!$B:$Q,14,FALSE)</f>
        <v>33.998140011836497</v>
      </c>
      <c r="L49" s="73">
        <f>VLOOKUP($A49,'Current month raw data'!$B:$Q,15,FALSE)</f>
        <v>5.6338028169014001</v>
      </c>
      <c r="M49" s="76">
        <f>VLOOKUP($A49,'Current month raw data'!$B:$Q,16,FALSE)</f>
        <v>15.4011514417731</v>
      </c>
    </row>
    <row r="50" spans="1:13" x14ac:dyDescent="0.3">
      <c r="A50" s="86"/>
      <c r="B50" s="67"/>
      <c r="C50" s="68"/>
      <c r="D50" s="69"/>
      <c r="E50" s="69"/>
      <c r="F50" s="69"/>
      <c r="G50" s="69"/>
      <c r="H50" s="68"/>
      <c r="I50" s="68"/>
      <c r="J50" s="68"/>
      <c r="K50" s="68"/>
      <c r="L50" s="68"/>
      <c r="M50" s="70"/>
    </row>
    <row r="51" spans="1:13" x14ac:dyDescent="0.3">
      <c r="A51" s="85" t="s">
        <v>48</v>
      </c>
      <c r="B51" s="75">
        <f>VLOOKUP($A51,'Current month raw data'!$B:$Q,5,FALSE)</f>
        <v>65.979165764907805</v>
      </c>
      <c r="C51" s="73">
        <f>VLOOKUP($A51,'Current month raw data'!$B:$Q,6,FALSE)</f>
        <v>64.128938897256404</v>
      </c>
      <c r="D51" s="74">
        <f>VLOOKUP($A51,'Current month raw data'!$B:$Q,7,FALSE)</f>
        <v>114.809488433505</v>
      </c>
      <c r="E51" s="74">
        <f>VLOOKUP($A51,'Current month raw data'!$B:$Q,8,FALSE)</f>
        <v>114.59151110745201</v>
      </c>
      <c r="F51" s="74">
        <f>VLOOKUP($A51,'Current month raw data'!$B:$Q,9,FALSE)</f>
        <v>75.750342687385398</v>
      </c>
      <c r="G51" s="74">
        <f>VLOOKUP($A51,'Current month raw data'!$B:$Q,10,FALSE)</f>
        <v>73.486320139540993</v>
      </c>
      <c r="H51" s="73">
        <f>VLOOKUP($A51,'Current month raw data'!$B:$Q,11,FALSE)</f>
        <v>2.88516682088841</v>
      </c>
      <c r="I51" s="73">
        <f>VLOOKUP($A51,'Current month raw data'!$B:$Q,12,FALSE)</f>
        <v>0.190221181260775</v>
      </c>
      <c r="J51" s="73">
        <f>VLOOKUP($A51,'Current month raw data'!$B:$Q,13,FALSE)</f>
        <v>3.0808762005572201</v>
      </c>
      <c r="K51" s="73">
        <f>VLOOKUP($A51,'Current month raw data'!$B:$Q,14,FALSE)</f>
        <v>5.4964774900980498</v>
      </c>
      <c r="L51" s="73">
        <f>VLOOKUP($A51,'Current month raw data'!$B:$Q,15,FALSE)</f>
        <v>2.3434039160095601</v>
      </c>
      <c r="M51" s="76">
        <f>VLOOKUP($A51,'Current month raw data'!$B:$Q,16,FALSE)</f>
        <v>5.29618184916208</v>
      </c>
    </row>
    <row r="52" spans="1:13" x14ac:dyDescent="0.3">
      <c r="A52" s="87" t="s">
        <v>33</v>
      </c>
      <c r="B52" s="75">
        <f>VLOOKUP($A52,'Current month raw data'!$B:$Q,5,FALSE)</f>
        <v>68.649190938511296</v>
      </c>
      <c r="C52" s="73">
        <f>VLOOKUP($A52,'Current month raw data'!$B:$Q,6,FALSE)</f>
        <v>70.688884632573505</v>
      </c>
      <c r="D52" s="74">
        <f>VLOOKUP($A52,'Current month raw data'!$B:$Q,7,FALSE)</f>
        <v>96.331160942081496</v>
      </c>
      <c r="E52" s="74">
        <f>VLOOKUP($A52,'Current month raw data'!$B:$Q,8,FALSE)</f>
        <v>96.538157719472494</v>
      </c>
      <c r="F52" s="74">
        <f>VLOOKUP($A52,'Current month raw data'!$B:$Q,9,FALSE)</f>
        <v>66.130562608414195</v>
      </c>
      <c r="G52" s="74">
        <f>VLOOKUP($A52,'Current month raw data'!$B:$Q,10,FALSE)</f>
        <v>68.241746936729797</v>
      </c>
      <c r="H52" s="73">
        <f>VLOOKUP($A52,'Current month raw data'!$B:$Q,11,FALSE)</f>
        <v>-2.8854518000448901</v>
      </c>
      <c r="I52" s="73">
        <f>VLOOKUP($A52,'Current month raw data'!$B:$Q,12,FALSE)</f>
        <v>-0.21441964740248701</v>
      </c>
      <c r="J52" s="73">
        <f>VLOOKUP($A52,'Current month raw data'!$B:$Q,13,FALSE)</f>
        <v>-3.0936844718717502</v>
      </c>
      <c r="K52" s="73">
        <f>VLOOKUP($A52,'Current month raw data'!$B:$Q,14,FALSE)</f>
        <v>-4.4115064221680802</v>
      </c>
      <c r="L52" s="73">
        <f>VLOOKUP($A52,'Current month raw data'!$B:$Q,15,FALSE)</f>
        <v>-1.3598927408542401</v>
      </c>
      <c r="M52" s="76">
        <f>VLOOKUP($A52,'Current month raw data'!$B:$Q,16,FALSE)</f>
        <v>-4.2061054913294704</v>
      </c>
    </row>
    <row r="53" spans="1:13" x14ac:dyDescent="0.3">
      <c r="A53" s="87" t="s">
        <v>64</v>
      </c>
      <c r="B53" s="75">
        <f>VLOOKUP($A53,'Current month raw data'!$B:$Q,5,FALSE)</f>
        <v>69.208945260347093</v>
      </c>
      <c r="C53" s="73">
        <f>VLOOKUP($A53,'Current month raw data'!$B:$Q,6,FALSE)</f>
        <v>65.233644859812998</v>
      </c>
      <c r="D53" s="74">
        <f>VLOOKUP($A53,'Current month raw data'!$B:$Q,7,FALSE)</f>
        <v>187.99163829274099</v>
      </c>
      <c r="E53" s="74">
        <f>VLOOKUP($A53,'Current month raw data'!$B:$Q,8,FALSE)</f>
        <v>183.89355556692499</v>
      </c>
      <c r="F53" s="74">
        <f>VLOOKUP($A53,'Current month raw data'!$B:$Q,9,FALSE)</f>
        <v>130.10703004005299</v>
      </c>
      <c r="G53" s="74">
        <f>VLOOKUP($A53,'Current month raw data'!$B:$Q,10,FALSE)</f>
        <v>119.960468958611</v>
      </c>
      <c r="H53" s="73">
        <f>VLOOKUP($A53,'Current month raw data'!$B:$Q,11,FALSE)</f>
        <v>6.0939418747441598</v>
      </c>
      <c r="I53" s="73">
        <f>VLOOKUP($A53,'Current month raw data'!$B:$Q,12,FALSE)</f>
        <v>2.2285080698895801</v>
      </c>
      <c r="J53" s="73">
        <f>VLOOKUP($A53,'Current month raw data'!$B:$Q,13,FALSE)</f>
        <v>8.4582539310867997</v>
      </c>
      <c r="K53" s="73">
        <f>VLOOKUP($A53,'Current month raw data'!$B:$Q,14,FALSE)</f>
        <v>8.4582539310867997</v>
      </c>
      <c r="L53" s="73">
        <f>VLOOKUP($A53,'Current month raw data'!$B:$Q,15,FALSE)</f>
        <v>0</v>
      </c>
      <c r="M53" s="76">
        <f>VLOOKUP($A53,'Current month raw data'!$B:$Q,16,FALSE)</f>
        <v>6.0939418747441598</v>
      </c>
    </row>
    <row r="54" spans="1:13" x14ac:dyDescent="0.3">
      <c r="A54" s="87" t="s">
        <v>31</v>
      </c>
      <c r="B54" s="75">
        <f>VLOOKUP($A54,'Current month raw data'!$B:$Q,5,FALSE)</f>
        <v>64.753935503591606</v>
      </c>
      <c r="C54" s="73">
        <f>VLOOKUP($A54,'Current month raw data'!$B:$Q,6,FALSE)</f>
        <v>61.5577446740349</v>
      </c>
      <c r="D54" s="74">
        <f>VLOOKUP($A54,'Current month raw data'!$B:$Q,7,FALSE)</f>
        <v>110.32510048739</v>
      </c>
      <c r="E54" s="74">
        <f>VLOOKUP($A54,'Current month raw data'!$B:$Q,8,FALSE)</f>
        <v>112.269166612456</v>
      </c>
      <c r="F54" s="74">
        <f>VLOOKUP($A54,'Current month raw data'!$B:$Q,9,FALSE)</f>
        <v>71.439844413877395</v>
      </c>
      <c r="G54" s="74">
        <f>VLOOKUP($A54,'Current month raw data'!$B:$Q,10,FALSE)</f>
        <v>69.110366930962599</v>
      </c>
      <c r="H54" s="73">
        <f>VLOOKUP($A54,'Current month raw data'!$B:$Q,11,FALSE)</f>
        <v>5.1921831224997099</v>
      </c>
      <c r="I54" s="73">
        <f>VLOOKUP($A54,'Current month raw data'!$B:$Q,12,FALSE)</f>
        <v>-1.7316117895277501</v>
      </c>
      <c r="J54" s="73">
        <f>VLOOKUP($A54,'Current month raw data'!$B:$Q,13,FALSE)</f>
        <v>3.3706628778888699</v>
      </c>
      <c r="K54" s="73">
        <f>VLOOKUP($A54,'Current month raw data'!$B:$Q,14,FALSE)</f>
        <v>8.3380181339142805</v>
      </c>
      <c r="L54" s="73">
        <f>VLOOKUP($A54,'Current month raw data'!$B:$Q,15,FALSE)</f>
        <v>4.80538202787121</v>
      </c>
      <c r="M54" s="76">
        <f>VLOOKUP($A54,'Current month raw data'!$B:$Q,16,FALSE)</f>
        <v>10.247069384993599</v>
      </c>
    </row>
    <row r="55" spans="1:13" ht="17.25" thickBot="1" x14ac:dyDescent="0.35">
      <c r="A55" s="87" t="s">
        <v>32</v>
      </c>
      <c r="B55" s="77">
        <f>VLOOKUP($A55,'Current month raw data'!$B:$Q,5,FALSE)</f>
        <v>61.088648443432</v>
      </c>
      <c r="C55" s="78">
        <f>VLOOKUP($A55,'Current month raw data'!$B:$Q,6,FALSE)</f>
        <v>60.148063781321099</v>
      </c>
      <c r="D55" s="79">
        <f>VLOOKUP($A55,'Current month raw data'!$B:$Q,7,FALSE)</f>
        <v>94.855718350605102</v>
      </c>
      <c r="E55" s="79">
        <f>VLOOKUP($A55,'Current month raw data'!$B:$Q,8,FALSE)</f>
        <v>94.208382443350303</v>
      </c>
      <c r="F55" s="79">
        <f>VLOOKUP($A55,'Current month raw data'!$B:$Q,9,FALSE)</f>
        <v>57.946076311693197</v>
      </c>
      <c r="G55" s="79">
        <f>VLOOKUP($A55,'Current month raw data'!$B:$Q,10,FALSE)</f>
        <v>56.664517959377299</v>
      </c>
      <c r="H55" s="78">
        <f>VLOOKUP($A55,'Current month raw data'!$B:$Q,11,FALSE)</f>
        <v>1.5637821119737401</v>
      </c>
      <c r="I55" s="78">
        <f>VLOOKUP($A55,'Current month raw data'!$B:$Q,12,FALSE)</f>
        <v>0.68713196264041898</v>
      </c>
      <c r="J55" s="78">
        <f>VLOOKUP($A55,'Current month raw data'!$B:$Q,13,FALSE)</f>
        <v>2.2616593213315799</v>
      </c>
      <c r="K55" s="78">
        <f>VLOOKUP($A55,'Current month raw data'!$B:$Q,14,FALSE)</f>
        <v>2.2616593213315799</v>
      </c>
      <c r="L55" s="78">
        <f>VLOOKUP($A55,'Current month raw data'!$B:$Q,15,FALSE)</f>
        <v>0</v>
      </c>
      <c r="M55" s="80">
        <f>VLOOKUP($A55,'Current month raw data'!$B:$Q,16,FALSE)</f>
        <v>1.5637821119737401</v>
      </c>
    </row>
    <row r="56" spans="1:13" ht="39.6" customHeight="1" thickBot="1" x14ac:dyDescent="0.35">
      <c r="A56" s="108" t="s">
        <v>65</v>
      </c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10"/>
    </row>
    <row r="57" spans="1:13" x14ac:dyDescent="0.3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</row>
    <row r="64" spans="1:13" x14ac:dyDescent="0.3">
      <c r="F64" s="65"/>
    </row>
  </sheetData>
  <sheetProtection algorithmName="SHA-512" hashValue="KPNCa42ZvgnSiK/FwlZ23L/BJD6wscfQB+ZSMw543xqzwtMf9aDsJpEF8f1bZKpCjcyoOpNjdrzbQpEw2cxDpg==" saltValue="fFp6djfNMeVX0jYGK5T1ng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4"/>
  <sheetViews>
    <sheetView topLeftCell="A2" workbookViewId="0">
      <selection activeCell="A30" sqref="A30"/>
    </sheetView>
  </sheetViews>
  <sheetFormatPr defaultColWidth="9.140625" defaultRowHeight="14.25" x14ac:dyDescent="0.25"/>
  <cols>
    <col min="1" max="1" width="41.7109375" style="20" bestFit="1" customWidth="1"/>
    <col min="2" max="6" width="11.7109375" style="20" customWidth="1"/>
    <col min="7" max="7" width="11.7109375" style="21" customWidth="1"/>
    <col min="8" max="9" width="11.7109375" style="20" customWidth="1"/>
    <col min="10" max="11" width="11.7109375" style="21" customWidth="1"/>
    <col min="12" max="13" width="11.7109375" style="20" customWidth="1"/>
    <col min="14" max="16384" width="9.140625" style="20"/>
  </cols>
  <sheetData>
    <row r="1" spans="1:13" ht="24" customHeight="1" x14ac:dyDescent="0.25">
      <c r="A1" s="111" t="str">
        <f>'YTD Raw Data'!A1</f>
        <v>YTD April 2025 Monthly Report</v>
      </c>
      <c r="B1" s="114" t="str">
        <f>'YTD Raw Data'!F1</f>
        <v>Year to Date - April 2025 vs April 2024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</row>
    <row r="2" spans="1:13" ht="16.899999999999999" customHeight="1" x14ac:dyDescent="0.25">
      <c r="A2" s="112"/>
      <c r="B2" s="117" t="s">
        <v>45</v>
      </c>
      <c r="C2" s="118"/>
      <c r="D2" s="119" t="s">
        <v>2</v>
      </c>
      <c r="E2" s="118"/>
      <c r="F2" s="120" t="s">
        <v>3</v>
      </c>
      <c r="G2" s="120"/>
      <c r="H2" s="120" t="str">
        <f>'YTD Raw Data'!L7</f>
        <v>Percent Change from YTD 2024</v>
      </c>
      <c r="I2" s="120"/>
      <c r="J2" s="120"/>
      <c r="K2" s="120"/>
      <c r="L2" s="120"/>
      <c r="M2" s="121"/>
    </row>
    <row r="3" spans="1:13" s="48" customFormat="1" ht="33" x14ac:dyDescent="0.2">
      <c r="A3" s="113"/>
      <c r="B3" s="81">
        <f>'YTD Raw Data'!F8</f>
        <v>2025</v>
      </c>
      <c r="C3" s="82">
        <f>'YTD Raw Data'!G8</f>
        <v>2024</v>
      </c>
      <c r="D3" s="82">
        <f>'YTD Raw Data'!H8</f>
        <v>2025</v>
      </c>
      <c r="E3" s="82">
        <f>'YTD Raw Data'!I8</f>
        <v>2024</v>
      </c>
      <c r="F3" s="82">
        <f>'YTD Raw Data'!J8</f>
        <v>2025</v>
      </c>
      <c r="G3" s="82">
        <f>'YTD Raw Data'!K8</f>
        <v>2024</v>
      </c>
      <c r="H3" s="82" t="s">
        <v>6</v>
      </c>
      <c r="I3" s="82" t="s">
        <v>2</v>
      </c>
      <c r="J3" s="82" t="s">
        <v>3</v>
      </c>
      <c r="K3" s="83" t="s">
        <v>7</v>
      </c>
      <c r="L3" s="83" t="s">
        <v>43</v>
      </c>
      <c r="M3" s="84" t="s">
        <v>44</v>
      </c>
    </row>
    <row r="4" spans="1:13" ht="16.5" x14ac:dyDescent="0.3">
      <c r="A4" s="85" t="s">
        <v>10</v>
      </c>
      <c r="B4" s="75">
        <f>VLOOKUP($A4,'YTD Raw Data'!$B:$Q,5,FALSE)</f>
        <v>59.7716471897727</v>
      </c>
      <c r="C4" s="73">
        <f>VLOOKUP($A4,'YTD Raw Data'!$B:$Q,6,FALSE)</f>
        <v>59.923345030692801</v>
      </c>
      <c r="D4" s="74">
        <f>VLOOKUP($A4,'YTD Raw Data'!$B:$Q,7,FALSE)</f>
        <v>158.705702482096</v>
      </c>
      <c r="E4" s="74">
        <f>VLOOKUP($A4,'YTD Raw Data'!$B:$Q,8,FALSE)</f>
        <v>155.81211094498701</v>
      </c>
      <c r="F4" s="74">
        <f>VLOOKUP($A4,'YTD Raw Data'!$B:$Q,9,FALSE)</f>
        <v>94.861012557648905</v>
      </c>
      <c r="G4" s="74">
        <f>VLOOKUP($A4,'YTD Raw Data'!$B:$Q,10,FALSE)</f>
        <v>93.367828841170706</v>
      </c>
      <c r="H4" s="73">
        <f>VLOOKUP($A4,'YTD Raw Data'!$B:$Q,11,FALSE)</f>
        <v>-0.25315315899410401</v>
      </c>
      <c r="I4" s="73">
        <f>VLOOKUP($A4,'YTD Raw Data'!$B:$Q,12,FALSE)</f>
        <v>1.85710309651774</v>
      </c>
      <c r="J4" s="73">
        <f>VLOOKUP($A4,'YTD Raw Data'!$B:$Q,13,FALSE)</f>
        <v>1.5992486223690201</v>
      </c>
      <c r="K4" s="73">
        <f>VLOOKUP($A4,'YTD Raw Data'!$B:$Q,14,FALSE)</f>
        <v>2.2712745922811899</v>
      </c>
      <c r="L4" s="73">
        <f>VLOOKUP($A4,'YTD Raw Data'!$B:$Q,15,FALSE)</f>
        <v>0.66144777547518896</v>
      </c>
      <c r="M4" s="76">
        <f>VLOOKUP($A4,'YTD Raw Data'!$B:$Q,16,FALSE)</f>
        <v>0.406620140542373</v>
      </c>
    </row>
    <row r="5" spans="1:13" ht="16.5" x14ac:dyDescent="0.3">
      <c r="A5" s="85" t="s">
        <v>13</v>
      </c>
      <c r="B5" s="75">
        <f>VLOOKUP($A5,'YTD Raw Data'!$B:$Q,5,FALSE)</f>
        <v>58.441045562088398</v>
      </c>
      <c r="C5" s="73">
        <f>VLOOKUP($A5,'YTD Raw Data'!$B:$Q,6,FALSE)</f>
        <v>58.163742428008298</v>
      </c>
      <c r="D5" s="74">
        <f>VLOOKUP($A5,'YTD Raw Data'!$B:$Q,7,FALSE)</f>
        <v>127.223923013929</v>
      </c>
      <c r="E5" s="74">
        <f>VLOOKUP($A5,'YTD Raw Data'!$B:$Q,8,FALSE)</f>
        <v>124.99167415366099</v>
      </c>
      <c r="F5" s="74">
        <f>VLOOKUP($A5,'YTD Raw Data'!$B:$Q,9,FALSE)</f>
        <v>74.350990814446803</v>
      </c>
      <c r="G5" s="74">
        <f>VLOOKUP($A5,'YTD Raw Data'!$B:$Q,10,FALSE)</f>
        <v>72.699835411191401</v>
      </c>
      <c r="H5" s="73">
        <f>VLOOKUP($A5,'YTD Raw Data'!$B:$Q,11,FALSE)</f>
        <v>0.47676288097050801</v>
      </c>
      <c r="I5" s="73">
        <f>VLOOKUP($A5,'YTD Raw Data'!$B:$Q,12,FALSE)</f>
        <v>1.78591804244764</v>
      </c>
      <c r="J5" s="73">
        <f>VLOOKUP($A5,'YTD Raw Data'!$B:$Q,13,FALSE)</f>
        <v>2.2711955177291001</v>
      </c>
      <c r="K5" s="73">
        <f>VLOOKUP($A5,'YTD Raw Data'!$B:$Q,14,FALSE)</f>
        <v>3.81721018297478</v>
      </c>
      <c r="L5" s="73">
        <f>VLOOKUP($A5,'YTD Raw Data'!$B:$Q,15,FALSE)</f>
        <v>1.5116814244903101</v>
      </c>
      <c r="M5" s="76">
        <f>VLOOKUP($A5,'YTD Raw Data'!$B:$Q,16,FALSE)</f>
        <v>1.99565144137132</v>
      </c>
    </row>
    <row r="6" spans="1:13" ht="16.5" x14ac:dyDescent="0.3">
      <c r="A6" s="86"/>
      <c r="B6" s="67"/>
      <c r="C6" s="68"/>
      <c r="D6" s="69"/>
      <c r="E6" s="69"/>
      <c r="F6" s="69"/>
      <c r="G6" s="69"/>
      <c r="H6" s="68"/>
      <c r="I6" s="68"/>
      <c r="J6" s="68"/>
      <c r="K6" s="68"/>
      <c r="L6" s="68"/>
      <c r="M6" s="70"/>
    </row>
    <row r="7" spans="1:13" ht="16.5" x14ac:dyDescent="0.3">
      <c r="A7" s="85" t="s">
        <v>78</v>
      </c>
      <c r="B7" s="75"/>
      <c r="C7" s="73"/>
      <c r="D7" s="74"/>
      <c r="E7" s="74"/>
      <c r="F7" s="74"/>
      <c r="G7" s="74"/>
      <c r="H7" s="73"/>
      <c r="I7" s="73"/>
      <c r="J7" s="73"/>
      <c r="K7" s="73"/>
      <c r="L7" s="73"/>
      <c r="M7" s="76"/>
    </row>
    <row r="8" spans="1:13" ht="16.5" x14ac:dyDescent="0.3">
      <c r="A8" s="87" t="s">
        <v>72</v>
      </c>
      <c r="B8" s="75">
        <f>VLOOKUP($A8,'YTD Raw Data'!$B:$Q,5,FALSE)</f>
        <v>58.026833217672902</v>
      </c>
      <c r="C8" s="73">
        <f>VLOOKUP($A8,'YTD Raw Data'!$B:$Q,6,FALSE)</f>
        <v>56.456821480406298</v>
      </c>
      <c r="D8" s="74">
        <f>VLOOKUP($A8,'YTD Raw Data'!$B:$Q,7,FALSE)</f>
        <v>309.48395754434898</v>
      </c>
      <c r="E8" s="74">
        <f>VLOOKUP($A8,'YTD Raw Data'!$B:$Q,8,FALSE)</f>
        <v>295.37116616857799</v>
      </c>
      <c r="F8" s="74">
        <f>VLOOKUP($A8,'YTD Raw Data'!$B:$Q,9,FALSE)</f>
        <v>179.58373987971299</v>
      </c>
      <c r="G8" s="74">
        <f>VLOOKUP($A8,'YTD Raw Data'!$B:$Q,10,FALSE)</f>
        <v>166.757171988388</v>
      </c>
      <c r="H8" s="73">
        <f>VLOOKUP($A8,'YTD Raw Data'!$B:$Q,11,FALSE)</f>
        <v>2.78090706507699</v>
      </c>
      <c r="I8" s="73">
        <f>VLOOKUP($A8,'YTD Raw Data'!$B:$Q,12,FALSE)</f>
        <v>4.7779854610845298</v>
      </c>
      <c r="J8" s="73">
        <f>VLOOKUP($A8,'YTD Raw Data'!$B:$Q,13,FALSE)</f>
        <v>7.6917638614171704</v>
      </c>
      <c r="K8" s="73">
        <f>VLOOKUP($A8,'YTD Raw Data'!$B:$Q,14,FALSE)</f>
        <v>12.6152624994935</v>
      </c>
      <c r="L8" s="73">
        <f>VLOOKUP($A8,'YTD Raw Data'!$B:$Q,15,FALSE)</f>
        <v>4.5718432510885298</v>
      </c>
      <c r="M8" s="76">
        <f>VLOOKUP($A8,'YTD Raw Data'!$B:$Q,16,FALSE)</f>
        <v>7.47988902813929</v>
      </c>
    </row>
    <row r="9" spans="1:13" ht="16.5" x14ac:dyDescent="0.3">
      <c r="A9" s="87" t="s">
        <v>73</v>
      </c>
      <c r="B9" s="75">
        <f>VLOOKUP($A9,'YTD Raw Data'!$B:$Q,5,FALSE)</f>
        <v>64.099433875793807</v>
      </c>
      <c r="C9" s="73">
        <f>VLOOKUP($A9,'YTD Raw Data'!$B:$Q,6,FALSE)</f>
        <v>64.067090431540194</v>
      </c>
      <c r="D9" s="74">
        <f>VLOOKUP($A9,'YTD Raw Data'!$B:$Q,7,FALSE)</f>
        <v>192.222155931446</v>
      </c>
      <c r="E9" s="74">
        <f>VLOOKUP($A9,'YTD Raw Data'!$B:$Q,8,FALSE)</f>
        <v>186.67813899263001</v>
      </c>
      <c r="F9" s="74">
        <f>VLOOKUP($A9,'YTD Raw Data'!$B:$Q,9,FALSE)</f>
        <v>123.213313735903</v>
      </c>
      <c r="G9" s="74">
        <f>VLOOKUP($A9,'YTD Raw Data'!$B:$Q,10,FALSE)</f>
        <v>119.599252124324</v>
      </c>
      <c r="H9" s="73">
        <f>VLOOKUP($A9,'YTD Raw Data'!$B:$Q,11,FALSE)</f>
        <v>5.0483710179052198E-2</v>
      </c>
      <c r="I9" s="73">
        <f>VLOOKUP($A9,'YTD Raw Data'!$B:$Q,12,FALSE)</f>
        <v>2.9698265521252698</v>
      </c>
      <c r="J9" s="73">
        <f>VLOOKUP($A9,'YTD Raw Data'!$B:$Q,13,FALSE)</f>
        <v>3.0218095409337198</v>
      </c>
      <c r="K9" s="73">
        <f>VLOOKUP($A9,'YTD Raw Data'!$B:$Q,14,FALSE)</f>
        <v>4.9140451570621204</v>
      </c>
      <c r="L9" s="73">
        <f>VLOOKUP($A9,'YTD Raw Data'!$B:$Q,15,FALSE)</f>
        <v>1.83673304182893</v>
      </c>
      <c r="M9" s="76">
        <f>VLOOKUP($A9,'YTD Raw Data'!$B:$Q,16,FALSE)</f>
        <v>1.8881440029935801</v>
      </c>
    </row>
    <row r="10" spans="1:13" ht="16.5" x14ac:dyDescent="0.3">
      <c r="A10" s="87" t="s">
        <v>74</v>
      </c>
      <c r="B10" s="75">
        <f>VLOOKUP($A10,'YTD Raw Data'!$B:$Q,5,FALSE)</f>
        <v>63.485806272154598</v>
      </c>
      <c r="C10" s="73">
        <f>VLOOKUP($A10,'YTD Raw Data'!$B:$Q,6,FALSE)</f>
        <v>63.942977389548503</v>
      </c>
      <c r="D10" s="74">
        <f>VLOOKUP($A10,'YTD Raw Data'!$B:$Q,7,FALSE)</f>
        <v>145.96455980804299</v>
      </c>
      <c r="E10" s="74">
        <f>VLOOKUP($A10,'YTD Raw Data'!$B:$Q,8,FALSE)</f>
        <v>143.76677747908701</v>
      </c>
      <c r="F10" s="74">
        <f>VLOOKUP($A10,'YTD Raw Data'!$B:$Q,9,FALSE)</f>
        <v>92.666777665737499</v>
      </c>
      <c r="G10" s="74">
        <f>VLOOKUP($A10,'YTD Raw Data'!$B:$Q,10,FALSE)</f>
        <v>91.928758017135806</v>
      </c>
      <c r="H10" s="73">
        <f>VLOOKUP($A10,'YTD Raw Data'!$B:$Q,11,FALSE)</f>
        <v>-0.71496689090457299</v>
      </c>
      <c r="I10" s="73">
        <f>VLOOKUP($A10,'YTD Raw Data'!$B:$Q,12,FALSE)</f>
        <v>1.52871363432679</v>
      </c>
      <c r="J10" s="73">
        <f>VLOOKUP($A10,'YTD Raw Data'!$B:$Q,13,FALSE)</f>
        <v>0.80281694708003803</v>
      </c>
      <c r="K10" s="73">
        <f>VLOOKUP($A10,'YTD Raw Data'!$B:$Q,14,FALSE)</f>
        <v>2.5118466690495</v>
      </c>
      <c r="L10" s="73">
        <f>VLOOKUP($A10,'YTD Raw Data'!$B:$Q,15,FALSE)</f>
        <v>1.69541861401222</v>
      </c>
      <c r="M10" s="76">
        <f>VLOOKUP($A10,'YTD Raw Data'!$B:$Q,16,FALSE)</f>
        <v>0.96833004135522804</v>
      </c>
    </row>
    <row r="11" spans="1:13" ht="16.5" x14ac:dyDescent="0.3">
      <c r="A11" s="87" t="s">
        <v>75</v>
      </c>
      <c r="B11" s="75">
        <f>VLOOKUP($A11,'YTD Raw Data'!$B:$Q,5,FALSE)</f>
        <v>58.923720983032403</v>
      </c>
      <c r="C11" s="73">
        <f>VLOOKUP($A11,'YTD Raw Data'!$B:$Q,6,FALSE)</f>
        <v>59.508421663374101</v>
      </c>
      <c r="D11" s="74">
        <f>VLOOKUP($A11,'YTD Raw Data'!$B:$Q,7,FALSE)</f>
        <v>117.916372497395</v>
      </c>
      <c r="E11" s="74">
        <f>VLOOKUP($A11,'YTD Raw Data'!$B:$Q,8,FALSE)</f>
        <v>116.489170275997</v>
      </c>
      <c r="F11" s="74">
        <f>VLOOKUP($A11,'YTD Raw Data'!$B:$Q,9,FALSE)</f>
        <v>69.480714323678299</v>
      </c>
      <c r="G11" s="74">
        <f>VLOOKUP($A11,'YTD Raw Data'!$B:$Q,10,FALSE)</f>
        <v>69.320866640006699</v>
      </c>
      <c r="H11" s="73">
        <f>VLOOKUP($A11,'YTD Raw Data'!$B:$Q,11,FALSE)</f>
        <v>-0.98255114822109402</v>
      </c>
      <c r="I11" s="73">
        <f>VLOOKUP($A11,'YTD Raw Data'!$B:$Q,12,FALSE)</f>
        <v>1.2251801759905201</v>
      </c>
      <c r="J11" s="73">
        <f>VLOOKUP($A11,'YTD Raw Data'!$B:$Q,13,FALSE)</f>
        <v>0.23059100588245501</v>
      </c>
      <c r="K11" s="73">
        <f>VLOOKUP($A11,'YTD Raw Data'!$B:$Q,14,FALSE)</f>
        <v>3.33314339375488</v>
      </c>
      <c r="L11" s="73">
        <f>VLOOKUP($A11,'YTD Raw Data'!$B:$Q,15,FALSE)</f>
        <v>3.0954146401175402</v>
      </c>
      <c r="M11" s="76">
        <f>VLOOKUP($A11,'YTD Raw Data'!$B:$Q,16,FALSE)</f>
        <v>2.0824494598077701</v>
      </c>
    </row>
    <row r="12" spans="1:13" ht="16.5" x14ac:dyDescent="0.3">
      <c r="A12" s="87" t="s">
        <v>76</v>
      </c>
      <c r="B12" s="75">
        <f>VLOOKUP($A12,'YTD Raw Data'!$B:$Q,5,FALSE)</f>
        <v>55.647604435482101</v>
      </c>
      <c r="C12" s="73">
        <f>VLOOKUP($A12,'YTD Raw Data'!$B:$Q,6,FALSE)</f>
        <v>56.099567025286397</v>
      </c>
      <c r="D12" s="74">
        <f>VLOOKUP($A12,'YTD Raw Data'!$B:$Q,7,FALSE)</f>
        <v>85.104837702926602</v>
      </c>
      <c r="E12" s="74">
        <f>VLOOKUP($A12,'YTD Raw Data'!$B:$Q,8,FALSE)</f>
        <v>83.230522585679296</v>
      </c>
      <c r="F12" s="74">
        <f>VLOOKUP($A12,'YTD Raw Data'!$B:$Q,9,FALSE)</f>
        <v>47.358803440383703</v>
      </c>
      <c r="G12" s="74">
        <f>VLOOKUP($A12,'YTD Raw Data'!$B:$Q,10,FALSE)</f>
        <v>46.6919628034493</v>
      </c>
      <c r="H12" s="73">
        <f>VLOOKUP($A12,'YTD Raw Data'!$B:$Q,11,FALSE)</f>
        <v>-0.80564363286529705</v>
      </c>
      <c r="I12" s="73">
        <f>VLOOKUP($A12,'YTD Raw Data'!$B:$Q,12,FALSE)</f>
        <v>2.2519564446059102</v>
      </c>
      <c r="J12" s="73">
        <f>VLOOKUP($A12,'YTD Raw Data'!$B:$Q,13,FALSE)</f>
        <v>1.42817006802974</v>
      </c>
      <c r="K12" s="73">
        <f>VLOOKUP($A12,'YTD Raw Data'!$B:$Q,14,FALSE)</f>
        <v>2.0150294675894398</v>
      </c>
      <c r="L12" s="73">
        <f>VLOOKUP($A12,'YTD Raw Data'!$B:$Q,15,FALSE)</f>
        <v>0.57859606376224704</v>
      </c>
      <c r="M12" s="76">
        <f>VLOOKUP($A12,'YTD Raw Data'!$B:$Q,16,FALSE)</f>
        <v>-0.23170899145075999</v>
      </c>
    </row>
    <row r="13" spans="1:13" ht="16.5" x14ac:dyDescent="0.3">
      <c r="A13" s="87" t="s">
        <v>77</v>
      </c>
      <c r="B13" s="75">
        <f>VLOOKUP($A13,'YTD Raw Data'!$B:$Q,5,FALSE)</f>
        <v>50.232276842979502</v>
      </c>
      <c r="C13" s="73">
        <f>VLOOKUP($A13,'YTD Raw Data'!$B:$Q,6,FALSE)</f>
        <v>47.893759084467199</v>
      </c>
      <c r="D13" s="74">
        <f>VLOOKUP($A13,'YTD Raw Data'!$B:$Q,7,FALSE)</f>
        <v>63.484599204733001</v>
      </c>
      <c r="E13" s="74">
        <f>VLOOKUP($A13,'YTD Raw Data'!$B:$Q,8,FALSE)</f>
        <v>64.093816389375405</v>
      </c>
      <c r="F13" s="74">
        <f>VLOOKUP($A13,'YTD Raw Data'!$B:$Q,9,FALSE)</f>
        <v>31.889759625177501</v>
      </c>
      <c r="G13" s="74">
        <f>VLOOKUP($A13,'YTD Raw Data'!$B:$Q,10,FALSE)</f>
        <v>30.6969380095682</v>
      </c>
      <c r="H13" s="73">
        <f>VLOOKUP($A13,'YTD Raw Data'!$B:$Q,11,FALSE)</f>
        <v>4.8827191751393899</v>
      </c>
      <c r="I13" s="73">
        <f>VLOOKUP($A13,'YTD Raw Data'!$B:$Q,12,FALSE)</f>
        <v>-0.95050851854621798</v>
      </c>
      <c r="J13" s="73">
        <f>VLOOKUP($A13,'YTD Raw Data'!$B:$Q,13,FALSE)</f>
        <v>3.8857999948967898</v>
      </c>
      <c r="K13" s="73">
        <f>VLOOKUP($A13,'YTD Raw Data'!$B:$Q,14,FALSE)</f>
        <v>3.4451478716613502</v>
      </c>
      <c r="L13" s="73">
        <f>VLOOKUP($A13,'YTD Raw Data'!$B:$Q,15,FALSE)</f>
        <v>-0.42416973566847699</v>
      </c>
      <c r="M13" s="76">
        <f>VLOOKUP($A13,'YTD Raw Data'!$B:$Q,16,FALSE)</f>
        <v>4.4378384224522902</v>
      </c>
    </row>
    <row r="14" spans="1:13" ht="16.5" x14ac:dyDescent="0.25">
      <c r="A14" s="72" t="s">
        <v>49</v>
      </c>
      <c r="B14" s="67"/>
      <c r="C14" s="68"/>
      <c r="D14" s="69"/>
      <c r="E14" s="69"/>
      <c r="F14" s="69"/>
      <c r="G14" s="69"/>
      <c r="H14" s="68"/>
      <c r="I14" s="68"/>
      <c r="J14" s="68"/>
      <c r="K14" s="68"/>
      <c r="L14" s="68"/>
      <c r="M14" s="70"/>
    </row>
    <row r="15" spans="1:13" ht="16.5" x14ac:dyDescent="0.3">
      <c r="A15" s="87" t="s">
        <v>50</v>
      </c>
      <c r="B15" s="75">
        <f>VLOOKUP($A15,'YTD Raw Data'!$B:$Q,5,FALSE)</f>
        <v>60.356333829121802</v>
      </c>
      <c r="C15" s="73">
        <f>VLOOKUP($A15,'YTD Raw Data'!$B:$Q,6,FALSE)</f>
        <v>59.560379287784102</v>
      </c>
      <c r="D15" s="74">
        <f>VLOOKUP($A15,'YTD Raw Data'!$B:$Q,7,FALSE)</f>
        <v>120.19509299546</v>
      </c>
      <c r="E15" s="74">
        <f>VLOOKUP($A15,'YTD Raw Data'!$B:$Q,8,FALSE)</f>
        <v>120.20472822342801</v>
      </c>
      <c r="F15" s="74">
        <f>VLOOKUP($A15,'YTD Raw Data'!$B:$Q,9,FALSE)</f>
        <v>72.545351574563696</v>
      </c>
      <c r="G15" s="74">
        <f>VLOOKUP($A15,'YTD Raw Data'!$B:$Q,10,FALSE)</f>
        <v>71.594392051724299</v>
      </c>
      <c r="H15" s="73">
        <f>VLOOKUP($A15,'YTD Raw Data'!$B:$Q,11,FALSE)</f>
        <v>1.33638259335419</v>
      </c>
      <c r="I15" s="73">
        <f>VLOOKUP($A15,'YTD Raw Data'!$B:$Q,12,FALSE)</f>
        <v>-8.0156813384177506E-3</v>
      </c>
      <c r="J15" s="73">
        <f>VLOOKUP($A15,'YTD Raw Data'!$B:$Q,13,FALSE)</f>
        <v>1.32825979184563</v>
      </c>
      <c r="K15" s="73">
        <f>VLOOKUP($A15,'YTD Raw Data'!$B:$Q,14,FALSE)</f>
        <v>4.3752094864839597</v>
      </c>
      <c r="L15" s="73">
        <f>VLOOKUP($A15,'YTD Raw Data'!$B:$Q,15,FALSE)</f>
        <v>3.0070088057344999</v>
      </c>
      <c r="M15" s="76">
        <f>VLOOKUP($A15,'YTD Raw Data'!$B:$Q,16,FALSE)</f>
        <v>4.3835765413491599</v>
      </c>
    </row>
    <row r="16" spans="1:13" ht="16.5" x14ac:dyDescent="0.3">
      <c r="A16" s="87" t="s">
        <v>51</v>
      </c>
      <c r="B16" s="75">
        <f>VLOOKUP($A16,'YTD Raw Data'!$B:$Q,5,FALSE)</f>
        <v>52.396403440187598</v>
      </c>
      <c r="C16" s="73">
        <f>VLOOKUP($A16,'YTD Raw Data'!$B:$Q,6,FALSE)</f>
        <v>55.424159499608997</v>
      </c>
      <c r="D16" s="74">
        <f>VLOOKUP($A16,'YTD Raw Data'!$B:$Q,7,FALSE)</f>
        <v>105.036529632669</v>
      </c>
      <c r="E16" s="74">
        <f>VLOOKUP($A16,'YTD Raw Data'!$B:$Q,8,FALSE)</f>
        <v>103.009877622994</v>
      </c>
      <c r="F16" s="74">
        <f>VLOOKUP($A16,'YTD Raw Data'!$B:$Q,9,FALSE)</f>
        <v>55.035363825905598</v>
      </c>
      <c r="G16" s="74">
        <f>VLOOKUP($A16,'YTD Raw Data'!$B:$Q,10,FALSE)</f>
        <v>57.0923588741204</v>
      </c>
      <c r="H16" s="73">
        <f>VLOOKUP($A16,'YTD Raw Data'!$B:$Q,11,FALSE)</f>
        <v>-5.4628813260447799</v>
      </c>
      <c r="I16" s="73">
        <f>VLOOKUP($A16,'YTD Raw Data'!$B:$Q,12,FALSE)</f>
        <v>1.96743463485362</v>
      </c>
      <c r="J16" s="73">
        <f>VLOOKUP($A16,'YTD Raw Data'!$B:$Q,13,FALSE)</f>
        <v>-3.6029253104607202</v>
      </c>
      <c r="K16" s="73">
        <f>VLOOKUP($A16,'YTD Raw Data'!$B:$Q,14,FALSE)</f>
        <v>-3.6029253104607202</v>
      </c>
      <c r="L16" s="73">
        <f>VLOOKUP($A16,'YTD Raw Data'!$B:$Q,15,FALSE)</f>
        <v>0</v>
      </c>
      <c r="M16" s="76">
        <f>VLOOKUP($A16,'YTD Raw Data'!$B:$Q,16,FALSE)</f>
        <v>-5.4628813260447799</v>
      </c>
    </row>
    <row r="17" spans="1:13" ht="16.5" x14ac:dyDescent="0.3">
      <c r="A17" s="87" t="s">
        <v>52</v>
      </c>
      <c r="B17" s="75">
        <f>VLOOKUP($A17,'YTD Raw Data'!$B:$Q,5,FALSE)</f>
        <v>43.274068492817698</v>
      </c>
      <c r="C17" s="73">
        <f>VLOOKUP($A17,'YTD Raw Data'!$B:$Q,6,FALSE)</f>
        <v>48.509796229201697</v>
      </c>
      <c r="D17" s="74">
        <f>VLOOKUP($A17,'YTD Raw Data'!$B:$Q,7,FALSE)</f>
        <v>102.991613659659</v>
      </c>
      <c r="E17" s="74">
        <f>VLOOKUP($A17,'YTD Raw Data'!$B:$Q,8,FALSE)</f>
        <v>100.74391113542499</v>
      </c>
      <c r="F17" s="74">
        <f>VLOOKUP($A17,'YTD Raw Data'!$B:$Q,9,FALSE)</f>
        <v>44.568661436939401</v>
      </c>
      <c r="G17" s="74">
        <f>VLOOKUP($A17,'YTD Raw Data'!$B:$Q,10,FALSE)</f>
        <v>48.870666005123098</v>
      </c>
      <c r="H17" s="73">
        <f>VLOOKUP($A17,'YTD Raw Data'!$B:$Q,11,FALSE)</f>
        <v>-10.7931348786665</v>
      </c>
      <c r="I17" s="73">
        <f>VLOOKUP($A17,'YTD Raw Data'!$B:$Q,12,FALSE)</f>
        <v>2.2311050850633598</v>
      </c>
      <c r="J17" s="73">
        <f>VLOOKUP($A17,'YTD Raw Data'!$B:$Q,13,FALSE)</f>
        <v>-8.8028359747188194</v>
      </c>
      <c r="K17" s="73">
        <f>VLOOKUP($A17,'YTD Raw Data'!$B:$Q,14,FALSE)</f>
        <v>-13.411835795071999</v>
      </c>
      <c r="L17" s="73">
        <f>VLOOKUP($A17,'YTD Raw Data'!$B:$Q,15,FALSE)</f>
        <v>-5.0538850298848397</v>
      </c>
      <c r="M17" s="76">
        <f>VLOOKUP($A17,'YTD Raw Data'!$B:$Q,16,FALSE)</f>
        <v>-15.301547280663099</v>
      </c>
    </row>
    <row r="18" spans="1:13" ht="16.5" x14ac:dyDescent="0.3">
      <c r="A18" s="87" t="s">
        <v>53</v>
      </c>
      <c r="B18" s="75">
        <f>VLOOKUP($A18,'YTD Raw Data'!$B:$Q,5,FALSE)</f>
        <v>54.794649941033697</v>
      </c>
      <c r="C18" s="73">
        <f>VLOOKUP($A18,'YTD Raw Data'!$B:$Q,6,FALSE)</f>
        <v>54.933150293106202</v>
      </c>
      <c r="D18" s="74">
        <f>VLOOKUP($A18,'YTD Raw Data'!$B:$Q,7,FALSE)</f>
        <v>111.83383642086601</v>
      </c>
      <c r="E18" s="74">
        <f>VLOOKUP($A18,'YTD Raw Data'!$B:$Q,8,FALSE)</f>
        <v>111.365093464662</v>
      </c>
      <c r="F18" s="74">
        <f>VLOOKUP($A18,'YTD Raw Data'!$B:$Q,9,FALSE)</f>
        <v>61.278959182442001</v>
      </c>
      <c r="G18" s="74">
        <f>VLOOKUP($A18,'YTD Raw Data'!$B:$Q,10,FALSE)</f>
        <v>61.176354167001001</v>
      </c>
      <c r="H18" s="73">
        <f>VLOOKUP($A18,'YTD Raw Data'!$B:$Q,11,FALSE)</f>
        <v>-0.252125267408704</v>
      </c>
      <c r="I18" s="73">
        <f>VLOOKUP($A18,'YTD Raw Data'!$B:$Q,12,FALSE)</f>
        <v>0.42090653509214299</v>
      </c>
      <c r="J18" s="73">
        <f>VLOOKUP($A18,'YTD Raw Data'!$B:$Q,13,FALSE)</f>
        <v>0.16772005595629699</v>
      </c>
      <c r="K18" s="73">
        <f>VLOOKUP($A18,'YTD Raw Data'!$B:$Q,14,FALSE)</f>
        <v>0.54869294417020198</v>
      </c>
      <c r="L18" s="73">
        <f>VLOOKUP($A18,'YTD Raw Data'!$B:$Q,15,FALSE)</f>
        <v>0.38033499015559402</v>
      </c>
      <c r="M18" s="76">
        <f>VLOOKUP($A18,'YTD Raw Data'!$B:$Q,16,FALSE)</f>
        <v>0.127250802135912</v>
      </c>
    </row>
    <row r="19" spans="1:13" ht="16.5" x14ac:dyDescent="0.3">
      <c r="A19" s="88" t="s">
        <v>54</v>
      </c>
      <c r="B19" s="75">
        <f>VLOOKUP($A19,'YTD Raw Data'!$B:$Q,5,FALSE)</f>
        <v>64.529917744420004</v>
      </c>
      <c r="C19" s="73">
        <f>VLOOKUP($A19,'YTD Raw Data'!$B:$Q,6,FALSE)</f>
        <v>64.696942975047904</v>
      </c>
      <c r="D19" s="74">
        <f>VLOOKUP($A19,'YTD Raw Data'!$B:$Q,7,FALSE)</f>
        <v>151.79136822048801</v>
      </c>
      <c r="E19" s="74">
        <f>VLOOKUP($A19,'YTD Raw Data'!$B:$Q,8,FALSE)</f>
        <v>147.10957800144601</v>
      </c>
      <c r="F19" s="74">
        <f>VLOOKUP($A19,'YTD Raw Data'!$B:$Q,9,FALSE)</f>
        <v>97.9508450558112</v>
      </c>
      <c r="G19" s="74">
        <f>VLOOKUP($A19,'YTD Raw Data'!$B:$Q,10,FALSE)</f>
        <v>95.175399790429694</v>
      </c>
      <c r="H19" s="73">
        <f>VLOOKUP($A19,'YTD Raw Data'!$B:$Q,11,FALSE)</f>
        <v>-0.25816556849114503</v>
      </c>
      <c r="I19" s="73">
        <f>VLOOKUP($A19,'YTD Raw Data'!$B:$Q,12,FALSE)</f>
        <v>3.1825189648739398</v>
      </c>
      <c r="J19" s="73">
        <f>VLOOKUP($A19,'YTD Raw Data'!$B:$Q,13,FALSE)</f>
        <v>2.9161372282047902</v>
      </c>
      <c r="K19" s="73">
        <f>VLOOKUP($A19,'YTD Raw Data'!$B:$Q,14,FALSE)</f>
        <v>4.44189864747214</v>
      </c>
      <c r="L19" s="73">
        <f>VLOOKUP($A19,'YTD Raw Data'!$B:$Q,15,FALSE)</f>
        <v>1.48252884373627</v>
      </c>
      <c r="M19" s="76">
        <f>VLOOKUP($A19,'YTD Raw Data'!$B:$Q,16,FALSE)</f>
        <v>1.22053589622765</v>
      </c>
    </row>
    <row r="20" spans="1:13" ht="16.5" x14ac:dyDescent="0.3">
      <c r="A20" s="87" t="s">
        <v>55</v>
      </c>
      <c r="B20" s="75">
        <f>VLOOKUP($A20,'YTD Raw Data'!$B:$Q,5,FALSE)</f>
        <v>49.288157267889403</v>
      </c>
      <c r="C20" s="73">
        <f>VLOOKUP($A20,'YTD Raw Data'!$B:$Q,6,FALSE)</f>
        <v>49.166660192158602</v>
      </c>
      <c r="D20" s="74">
        <f>VLOOKUP($A20,'YTD Raw Data'!$B:$Q,7,FALSE)</f>
        <v>97.802330154963201</v>
      </c>
      <c r="E20" s="74">
        <f>VLOOKUP($A20,'YTD Raw Data'!$B:$Q,8,FALSE)</f>
        <v>99.174124817197296</v>
      </c>
      <c r="F20" s="74">
        <f>VLOOKUP($A20,'YTD Raw Data'!$B:$Q,9,FALSE)</f>
        <v>48.204966298438698</v>
      </c>
      <c r="G20" s="74">
        <f>VLOOKUP($A20,'YTD Raw Data'!$B:$Q,10,FALSE)</f>
        <v>48.760604947418699</v>
      </c>
      <c r="H20" s="73">
        <f>VLOOKUP($A20,'YTD Raw Data'!$B:$Q,11,FALSE)</f>
        <v>0.24711272894258701</v>
      </c>
      <c r="I20" s="73">
        <f>VLOOKUP($A20,'YTD Raw Data'!$B:$Q,12,FALSE)</f>
        <v>-1.3832183190551499</v>
      </c>
      <c r="J20" s="73">
        <f>VLOOKUP($A20,'YTD Raw Data'!$B:$Q,13,FALSE)</f>
        <v>-1.13952369864801</v>
      </c>
      <c r="K20" s="73">
        <f>VLOOKUP($A20,'YTD Raw Data'!$B:$Q,14,FALSE)</f>
        <v>-0.18639689869586701</v>
      </c>
      <c r="L20" s="73">
        <f>VLOOKUP($A20,'YTD Raw Data'!$B:$Q,15,FALSE)</f>
        <v>0.96411309717624305</v>
      </c>
      <c r="M20" s="76">
        <f>VLOOKUP($A20,'YTD Raw Data'!$B:$Q,16,FALSE)</f>
        <v>1.2136082723033501</v>
      </c>
    </row>
    <row r="21" spans="1:13" ht="16.5" x14ac:dyDescent="0.3">
      <c r="A21" s="87" t="s">
        <v>56</v>
      </c>
      <c r="B21" s="75">
        <f>VLOOKUP($A21,'YTD Raw Data'!$B:$Q,5,FALSE)</f>
        <v>57.243874454067601</v>
      </c>
      <c r="C21" s="73">
        <f>VLOOKUP($A21,'YTD Raw Data'!$B:$Q,6,FALSE)</f>
        <v>55.873630672926403</v>
      </c>
      <c r="D21" s="74">
        <f>VLOOKUP($A21,'YTD Raw Data'!$B:$Q,7,FALSE)</f>
        <v>107.803598536157</v>
      </c>
      <c r="E21" s="74">
        <f>VLOOKUP($A21,'YTD Raw Data'!$B:$Q,8,FALSE)</f>
        <v>104.122591255698</v>
      </c>
      <c r="F21" s="74">
        <f>VLOOKUP($A21,'YTD Raw Data'!$B:$Q,9,FALSE)</f>
        <v>61.7109566030054</v>
      </c>
      <c r="G21" s="74">
        <f>VLOOKUP($A21,'YTD Raw Data'!$B:$Q,10,FALSE)</f>
        <v>58.177072085289502</v>
      </c>
      <c r="H21" s="73">
        <f>VLOOKUP($A21,'YTD Raw Data'!$B:$Q,11,FALSE)</f>
        <v>2.4523979641887799</v>
      </c>
      <c r="I21" s="73">
        <f>VLOOKUP($A21,'YTD Raw Data'!$B:$Q,12,FALSE)</f>
        <v>3.5352628436036402</v>
      </c>
      <c r="J21" s="73">
        <f>VLOOKUP($A21,'YTD Raw Data'!$B:$Q,13,FALSE)</f>
        <v>6.07435952179768</v>
      </c>
      <c r="K21" s="73">
        <f>VLOOKUP($A21,'YTD Raw Data'!$B:$Q,14,FALSE)</f>
        <v>12.125080029731199</v>
      </c>
      <c r="L21" s="73">
        <f>VLOOKUP($A21,'YTD Raw Data'!$B:$Q,15,FALSE)</f>
        <v>5.7042253521126698</v>
      </c>
      <c r="M21" s="76">
        <f>VLOOKUP($A21,'YTD Raw Data'!$B:$Q,16,FALSE)</f>
        <v>8.2965136227094103</v>
      </c>
    </row>
    <row r="22" spans="1:13" ht="16.5" x14ac:dyDescent="0.3">
      <c r="A22" s="88" t="s">
        <v>57</v>
      </c>
      <c r="B22" s="75">
        <f>VLOOKUP($A22,'YTD Raw Data'!$B:$Q,5,FALSE)</f>
        <v>52.822441794605901</v>
      </c>
      <c r="C22" s="73">
        <f>VLOOKUP($A22,'YTD Raw Data'!$B:$Q,6,FALSE)</f>
        <v>49.094543832996898</v>
      </c>
      <c r="D22" s="74">
        <f>VLOOKUP($A22,'YTD Raw Data'!$B:$Q,7,FALSE)</f>
        <v>113.20604829401699</v>
      </c>
      <c r="E22" s="74">
        <f>VLOOKUP($A22,'YTD Raw Data'!$B:$Q,8,FALSE)</f>
        <v>108.637018466204</v>
      </c>
      <c r="F22" s="74">
        <f>VLOOKUP($A22,'YTD Raw Data'!$B:$Q,9,FALSE)</f>
        <v>59.798198968080797</v>
      </c>
      <c r="G22" s="74">
        <f>VLOOKUP($A22,'YTD Raw Data'!$B:$Q,10,FALSE)</f>
        <v>53.334848649751699</v>
      </c>
      <c r="H22" s="73">
        <f>VLOOKUP($A22,'YTD Raw Data'!$B:$Q,11,FALSE)</f>
        <v>7.5933040019477298</v>
      </c>
      <c r="I22" s="73">
        <f>VLOOKUP($A22,'YTD Raw Data'!$B:$Q,12,FALSE)</f>
        <v>4.2057761638907101</v>
      </c>
      <c r="J22" s="73">
        <f>VLOOKUP($A22,'YTD Raw Data'!$B:$Q,13,FALSE)</f>
        <v>12.1184375356041</v>
      </c>
      <c r="K22" s="73">
        <f>VLOOKUP($A22,'YTD Raw Data'!$B:$Q,14,FALSE)</f>
        <v>12.5847185161418</v>
      </c>
      <c r="L22" s="73">
        <f>VLOOKUP($A22,'YTD Raw Data'!$B:$Q,15,FALSE)</f>
        <v>0.41588251744023402</v>
      </c>
      <c r="M22" s="76">
        <f>VLOOKUP($A22,'YTD Raw Data'!$B:$Q,16,FALSE)</f>
        <v>8.0407657432281603</v>
      </c>
    </row>
    <row r="23" spans="1:13" ht="16.5" x14ac:dyDescent="0.3">
      <c r="A23" s="87" t="s">
        <v>58</v>
      </c>
      <c r="B23" s="75">
        <f>VLOOKUP($A23,'YTD Raw Data'!$B:$Q,5,FALSE)</f>
        <v>46.696393516181502</v>
      </c>
      <c r="C23" s="73">
        <f>VLOOKUP($A23,'YTD Raw Data'!$B:$Q,6,FALSE)</f>
        <v>47.546247201602398</v>
      </c>
      <c r="D23" s="74">
        <f>VLOOKUP($A23,'YTD Raw Data'!$B:$Q,7,FALSE)</f>
        <v>87.785917842772207</v>
      </c>
      <c r="E23" s="74">
        <f>VLOOKUP($A23,'YTD Raw Data'!$B:$Q,8,FALSE)</f>
        <v>86.823869896536706</v>
      </c>
      <c r="F23" s="74">
        <f>VLOOKUP($A23,'YTD Raw Data'!$B:$Q,9,FALSE)</f>
        <v>40.992857647652698</v>
      </c>
      <c r="G23" s="74">
        <f>VLOOKUP($A23,'YTD Raw Data'!$B:$Q,10,FALSE)</f>
        <v>41.281491811004997</v>
      </c>
      <c r="H23" s="73">
        <f>VLOOKUP($A23,'YTD Raw Data'!$B:$Q,11,FALSE)</f>
        <v>-1.7874253709603101</v>
      </c>
      <c r="I23" s="73">
        <f>VLOOKUP($A23,'YTD Raw Data'!$B:$Q,12,FALSE)</f>
        <v>1.1080454572939999</v>
      </c>
      <c r="J23" s="73">
        <f>VLOOKUP($A23,'YTD Raw Data'!$B:$Q,13,FALSE)</f>
        <v>-0.69918539929174695</v>
      </c>
      <c r="K23" s="73">
        <f>VLOOKUP($A23,'YTD Raw Data'!$B:$Q,14,FALSE)</f>
        <v>4.3027114125148698</v>
      </c>
      <c r="L23" s="73">
        <f>VLOOKUP($A23,'YTD Raw Data'!$B:$Q,15,FALSE)</f>
        <v>5.0371155885471799</v>
      </c>
      <c r="M23" s="76">
        <f>VLOOKUP($A23,'YTD Raw Data'!$B:$Q,16,FALSE)</f>
        <v>3.1596555355925902</v>
      </c>
    </row>
    <row r="24" spans="1:13" ht="16.5" x14ac:dyDescent="0.3">
      <c r="A24" s="87" t="s">
        <v>59</v>
      </c>
      <c r="B24" s="75">
        <f>VLOOKUP($A24,'YTD Raw Data'!$B:$Q,5,FALSE)</f>
        <v>53.521729208546901</v>
      </c>
      <c r="C24" s="73">
        <f>VLOOKUP($A24,'YTD Raw Data'!$B:$Q,6,FALSE)</f>
        <v>53.571878970181601</v>
      </c>
      <c r="D24" s="74">
        <f>VLOOKUP($A24,'YTD Raw Data'!$B:$Q,7,FALSE)</f>
        <v>118.15566198510901</v>
      </c>
      <c r="E24" s="74">
        <f>VLOOKUP($A24,'YTD Raw Data'!$B:$Q,8,FALSE)</f>
        <v>112.693528873253</v>
      </c>
      <c r="F24" s="74">
        <f>VLOOKUP($A24,'YTD Raw Data'!$B:$Q,9,FALSE)</f>
        <v>63.238953452236103</v>
      </c>
      <c r="G24" s="74">
        <f>VLOOKUP($A24,'YTD Raw Data'!$B:$Q,10,FALSE)</f>
        <v>60.372040895205799</v>
      </c>
      <c r="H24" s="73">
        <f>VLOOKUP($A24,'YTD Raw Data'!$B:$Q,11,FALSE)</f>
        <v>-9.3612101346213603E-2</v>
      </c>
      <c r="I24" s="73">
        <f>VLOOKUP($A24,'YTD Raw Data'!$B:$Q,12,FALSE)</f>
        <v>4.8468915353596103</v>
      </c>
      <c r="J24" s="73">
        <f>VLOOKUP($A24,'YTD Raw Data'!$B:$Q,13,FALSE)</f>
        <v>4.7487421569971699</v>
      </c>
      <c r="K24" s="73">
        <f>VLOOKUP($A24,'YTD Raw Data'!$B:$Q,14,FALSE)</f>
        <v>6.6623627653296698</v>
      </c>
      <c r="L24" s="73">
        <f>VLOOKUP($A24,'YTD Raw Data'!$B:$Q,15,FALSE)</f>
        <v>1.8268673865929299</v>
      </c>
      <c r="M24" s="76">
        <f>VLOOKUP($A24,'YTD Raw Data'!$B:$Q,16,FALSE)</f>
        <v>1.7315451162973099</v>
      </c>
    </row>
    <row r="25" spans="1:13" s="64" customFormat="1" ht="16.5" x14ac:dyDescent="0.3">
      <c r="A25" s="72" t="s">
        <v>82</v>
      </c>
      <c r="B25" s="67"/>
      <c r="C25" s="68"/>
      <c r="D25" s="69"/>
      <c r="E25" s="69"/>
      <c r="F25" s="69"/>
      <c r="G25" s="69"/>
      <c r="H25" s="68"/>
      <c r="I25" s="68"/>
      <c r="J25" s="68"/>
      <c r="K25" s="68"/>
      <c r="L25" s="68"/>
      <c r="M25" s="70"/>
    </row>
    <row r="26" spans="1:13" ht="16.5" x14ac:dyDescent="0.3">
      <c r="A26" s="85" t="s">
        <v>18</v>
      </c>
      <c r="B26" s="75">
        <f>VLOOKUP($A26,'YTD Raw Data'!$B:$Q,5,FALSE)</f>
        <v>64.4006048634552</v>
      </c>
      <c r="C26" s="73">
        <f>VLOOKUP($A26,'YTD Raw Data'!$B:$Q,6,FALSE)</f>
        <v>65.153802446245393</v>
      </c>
      <c r="D26" s="74">
        <f>VLOOKUP($A26,'YTD Raw Data'!$B:$Q,7,FALSE)</f>
        <v>197.522006646047</v>
      </c>
      <c r="E26" s="74">
        <f>VLOOKUP($A26,'YTD Raw Data'!$B:$Q,8,FALSE)</f>
        <v>185.333024991531</v>
      </c>
      <c r="F26" s="74">
        <f>VLOOKUP($A26,'YTD Raw Data'!$B:$Q,9,FALSE)</f>
        <v>127.205367018488</v>
      </c>
      <c r="G26" s="74">
        <f>VLOOKUP($A26,'YTD Raw Data'!$B:$Q,10,FALSE)</f>
        <v>120.751512970633</v>
      </c>
      <c r="H26" s="73">
        <f>VLOOKUP($A26,'YTD Raw Data'!$B:$Q,11,FALSE)</f>
        <v>-1.1560301233555399</v>
      </c>
      <c r="I26" s="73">
        <f>VLOOKUP($A26,'YTD Raw Data'!$B:$Q,12,FALSE)</f>
        <v>6.5767996044270998</v>
      </c>
      <c r="J26" s="73">
        <f>VLOOKUP($A26,'YTD Raw Data'!$B:$Q,13,FALSE)</f>
        <v>5.3447396964916498</v>
      </c>
      <c r="K26" s="73">
        <f>VLOOKUP($A26,'YTD Raw Data'!$B:$Q,14,FALSE)</f>
        <v>7.6102312653899604</v>
      </c>
      <c r="L26" s="73">
        <f>VLOOKUP($A26,'YTD Raw Data'!$B:$Q,15,FALSE)</f>
        <v>2.1505502556894598</v>
      </c>
      <c r="M26" s="76">
        <f>VLOOKUP($A26,'YTD Raw Data'!$B:$Q,16,FALSE)</f>
        <v>0.96965912356024997</v>
      </c>
    </row>
    <row r="27" spans="1:13" ht="16.5" x14ac:dyDescent="0.3">
      <c r="A27" s="87" t="s">
        <v>20</v>
      </c>
      <c r="B27" s="75">
        <f>VLOOKUP($A27,'YTD Raw Data'!$B:$Q,5,FALSE)</f>
        <v>71.007979285563295</v>
      </c>
      <c r="C27" s="73">
        <f>VLOOKUP($A27,'YTD Raw Data'!$B:$Q,6,FALSE)</f>
        <v>70.785871509148393</v>
      </c>
      <c r="D27" s="74">
        <f>VLOOKUP($A27,'YTD Raw Data'!$B:$Q,7,FALSE)</f>
        <v>202.80185319000299</v>
      </c>
      <c r="E27" s="74">
        <f>VLOOKUP($A27,'YTD Raw Data'!$B:$Q,8,FALSE)</f>
        <v>195.391300402784</v>
      </c>
      <c r="F27" s="74">
        <f>VLOOKUP($A27,'YTD Raw Data'!$B:$Q,9,FALSE)</f>
        <v>144.00549790389601</v>
      </c>
      <c r="G27" s="74">
        <f>VLOOKUP($A27,'YTD Raw Data'!$B:$Q,10,FALSE)</f>
        <v>138.30943484316899</v>
      </c>
      <c r="H27" s="73">
        <f>VLOOKUP($A27,'YTD Raw Data'!$B:$Q,11,FALSE)</f>
        <v>0.31377416379787199</v>
      </c>
      <c r="I27" s="73">
        <f>VLOOKUP($A27,'YTD Raw Data'!$B:$Q,12,FALSE)</f>
        <v>3.7926728426200702</v>
      </c>
      <c r="J27" s="73">
        <f>VLOOKUP($A27,'YTD Raw Data'!$B:$Q,13,FALSE)</f>
        <v>4.11834743391546</v>
      </c>
      <c r="K27" s="73">
        <f>VLOOKUP($A27,'YTD Raw Data'!$B:$Q,14,FALSE)</f>
        <v>1.64752408375032</v>
      </c>
      <c r="L27" s="73">
        <f>VLOOKUP($A27,'YTD Raw Data'!$B:$Q,15,FALSE)</f>
        <v>-2.37309120924473</v>
      </c>
      <c r="M27" s="76">
        <f>VLOOKUP($A27,'YTD Raw Data'!$B:$Q,16,FALSE)</f>
        <v>-2.0667631925448302</v>
      </c>
    </row>
    <row r="28" spans="1:13" ht="16.5" x14ac:dyDescent="0.3">
      <c r="A28" s="87" t="s">
        <v>22</v>
      </c>
      <c r="B28" s="75">
        <f>VLOOKUP($A28,'YTD Raw Data'!$B:$Q,5,FALSE)</f>
        <v>62.792897348111097</v>
      </c>
      <c r="C28" s="73">
        <f>VLOOKUP($A28,'YTD Raw Data'!$B:$Q,6,FALSE)</f>
        <v>64.067904498893299</v>
      </c>
      <c r="D28" s="74">
        <f>VLOOKUP($A28,'YTD Raw Data'!$B:$Q,7,FALSE)</f>
        <v>155.19296297665301</v>
      </c>
      <c r="E28" s="74">
        <f>VLOOKUP($A28,'YTD Raw Data'!$B:$Q,8,FALSE)</f>
        <v>155.21103324095901</v>
      </c>
      <c r="F28" s="74">
        <f>VLOOKUP($A28,'YTD Raw Data'!$B:$Q,9,FALSE)</f>
        <v>97.450157933422304</v>
      </c>
      <c r="G28" s="74">
        <f>VLOOKUP($A28,'YTD Raw Data'!$B:$Q,10,FALSE)</f>
        <v>99.440456548563304</v>
      </c>
      <c r="H28" s="73">
        <f>VLOOKUP($A28,'YTD Raw Data'!$B:$Q,11,FALSE)</f>
        <v>-1.9900871750912801</v>
      </c>
      <c r="I28" s="73">
        <f>VLOOKUP($A28,'YTD Raw Data'!$B:$Q,12,FALSE)</f>
        <v>-1.16423838744972E-2</v>
      </c>
      <c r="J28" s="73">
        <f>VLOOKUP($A28,'YTD Raw Data'!$B:$Q,13,FALSE)</f>
        <v>-2.00149786537742</v>
      </c>
      <c r="K28" s="73">
        <f>VLOOKUP($A28,'YTD Raw Data'!$B:$Q,14,FALSE)</f>
        <v>-0.76924688372108396</v>
      </c>
      <c r="L28" s="73">
        <f>VLOOKUP($A28,'YTD Raw Data'!$B:$Q,15,FALSE)</f>
        <v>1.25741817968153</v>
      </c>
      <c r="M28" s="76">
        <f>VLOOKUP($A28,'YTD Raw Data'!$B:$Q,16,FALSE)</f>
        <v>-0.75769271334086297</v>
      </c>
    </row>
    <row r="29" spans="1:13" ht="16.5" x14ac:dyDescent="0.3">
      <c r="A29" s="87" t="s">
        <v>23</v>
      </c>
      <c r="B29" s="75">
        <f>VLOOKUP($A29,'YTD Raw Data'!$B:$Q,5,FALSE)</f>
        <v>64.906423290203307</v>
      </c>
      <c r="C29" s="73">
        <f>VLOOKUP($A29,'YTD Raw Data'!$B:$Q,6,FALSE)</f>
        <v>64.485373132599094</v>
      </c>
      <c r="D29" s="74">
        <f>VLOOKUP($A29,'YTD Raw Data'!$B:$Q,7,FALSE)</f>
        <v>166.20038557036801</v>
      </c>
      <c r="E29" s="74">
        <f>VLOOKUP($A29,'YTD Raw Data'!$B:$Q,8,FALSE)</f>
        <v>157.715076516518</v>
      </c>
      <c r="F29" s="74">
        <f>VLOOKUP($A29,'YTD Raw Data'!$B:$Q,9,FALSE)</f>
        <v>107.874725768253</v>
      </c>
      <c r="G29" s="74">
        <f>VLOOKUP($A29,'YTD Raw Data'!$B:$Q,10,FALSE)</f>
        <v>101.70315557804101</v>
      </c>
      <c r="H29" s="73">
        <f>VLOOKUP($A29,'YTD Raw Data'!$B:$Q,11,FALSE)</f>
        <v>0.652939011050512</v>
      </c>
      <c r="I29" s="73">
        <f>VLOOKUP($A29,'YTD Raw Data'!$B:$Q,12,FALSE)</f>
        <v>5.3801508652606396</v>
      </c>
      <c r="J29" s="73">
        <f>VLOOKUP($A29,'YTD Raw Data'!$B:$Q,13,FALSE)</f>
        <v>6.0682189801638096</v>
      </c>
      <c r="K29" s="73">
        <f>VLOOKUP($A29,'YTD Raw Data'!$B:$Q,14,FALSE)</f>
        <v>6.3743196052602</v>
      </c>
      <c r="L29" s="73">
        <f>VLOOKUP($A29,'YTD Raw Data'!$B:$Q,15,FALSE)</f>
        <v>0.28858844622783297</v>
      </c>
      <c r="M29" s="76">
        <f>VLOOKUP($A29,'YTD Raw Data'!$B:$Q,16,FALSE)</f>
        <v>0.94341176382515202</v>
      </c>
    </row>
    <row r="30" spans="1:13" ht="16.5" x14ac:dyDescent="0.3">
      <c r="A30" s="87" t="s">
        <v>21</v>
      </c>
      <c r="B30" s="75">
        <f>VLOOKUP($A30,'YTD Raw Data'!$B:$Q,5,FALSE)</f>
        <v>59.795008183306003</v>
      </c>
      <c r="C30" s="73">
        <f>VLOOKUP($A30,'YTD Raw Data'!$B:$Q,6,FALSE)</f>
        <v>58.399698379880697</v>
      </c>
      <c r="D30" s="74">
        <f>VLOOKUP($A30,'YTD Raw Data'!$B:$Q,7,FALSE)</f>
        <v>147.06698221100001</v>
      </c>
      <c r="E30" s="74">
        <f>VLOOKUP($A30,'YTD Raw Data'!$B:$Q,8,FALSE)</f>
        <v>140.37843244099901</v>
      </c>
      <c r="F30" s="74">
        <f>VLOOKUP($A30,'YTD Raw Data'!$B:$Q,9,FALSE)</f>
        <v>87.938714048008706</v>
      </c>
      <c r="G30" s="74">
        <f>VLOOKUP($A30,'YTD Raw Data'!$B:$Q,10,FALSE)</f>
        <v>81.9805811359481</v>
      </c>
      <c r="H30" s="73">
        <f>VLOOKUP($A30,'YTD Raw Data'!$B:$Q,11,FALSE)</f>
        <v>2.3892414552367098</v>
      </c>
      <c r="I30" s="73">
        <f>VLOOKUP($A30,'YTD Raw Data'!$B:$Q,12,FALSE)</f>
        <v>4.7646562607201099</v>
      </c>
      <c r="J30" s="73">
        <f>VLOOKUP($A30,'YTD Raw Data'!$B:$Q,13,FALSE)</f>
        <v>7.2677368585374804</v>
      </c>
      <c r="K30" s="73">
        <f>VLOOKUP($A30,'YTD Raw Data'!$B:$Q,14,FALSE)</f>
        <v>7.0488794250157998</v>
      </c>
      <c r="L30" s="73">
        <f>VLOOKUP($A30,'YTD Raw Data'!$B:$Q,15,FALSE)</f>
        <v>-0.2040291330191</v>
      </c>
      <c r="M30" s="76">
        <f>VLOOKUP($A30,'YTD Raw Data'!$B:$Q,16,FALSE)</f>
        <v>2.18033757359076</v>
      </c>
    </row>
    <row r="31" spans="1:13" ht="16.5" x14ac:dyDescent="0.3">
      <c r="A31" s="87" t="s">
        <v>24</v>
      </c>
      <c r="B31" s="75">
        <f>VLOOKUP($A31,'YTD Raw Data'!$B:$Q,5,FALSE)</f>
        <v>58.958131911641402</v>
      </c>
      <c r="C31" s="73">
        <f>VLOOKUP($A31,'YTD Raw Data'!$B:$Q,6,FALSE)</f>
        <v>59.290662244259501</v>
      </c>
      <c r="D31" s="74">
        <f>VLOOKUP($A31,'YTD Raw Data'!$B:$Q,7,FALSE)</f>
        <v>101.497214849844</v>
      </c>
      <c r="E31" s="74">
        <f>VLOOKUP($A31,'YTD Raw Data'!$B:$Q,8,FALSE)</f>
        <v>99.758791091374903</v>
      </c>
      <c r="F31" s="74">
        <f>VLOOKUP($A31,'YTD Raw Data'!$B:$Q,9,FALSE)</f>
        <v>59.840861817813497</v>
      </c>
      <c r="G31" s="74">
        <f>VLOOKUP($A31,'YTD Raw Data'!$B:$Q,10,FALSE)</f>
        <v>59.147647884943602</v>
      </c>
      <c r="H31" s="73">
        <f>VLOOKUP($A31,'YTD Raw Data'!$B:$Q,11,FALSE)</f>
        <v>-0.56084772885176504</v>
      </c>
      <c r="I31" s="73">
        <f>VLOOKUP($A31,'YTD Raw Data'!$B:$Q,12,FALSE)</f>
        <v>1.7426271303521299</v>
      </c>
      <c r="J31" s="73">
        <f>VLOOKUP($A31,'YTD Raw Data'!$B:$Q,13,FALSE)</f>
        <v>1.1720059168174299</v>
      </c>
      <c r="K31" s="73">
        <f>VLOOKUP($A31,'YTD Raw Data'!$B:$Q,14,FALSE)</f>
        <v>8.59259489200244</v>
      </c>
      <c r="L31" s="73">
        <f>VLOOKUP($A31,'YTD Raw Data'!$B:$Q,15,FALSE)</f>
        <v>7.3346267160958902</v>
      </c>
      <c r="M31" s="76">
        <f>VLOOKUP($A31,'YTD Raw Data'!$B:$Q,16,FALSE)</f>
        <v>6.7326428998871499</v>
      </c>
    </row>
    <row r="32" spans="1:13" ht="16.5" x14ac:dyDescent="0.3">
      <c r="A32" s="87" t="s">
        <v>25</v>
      </c>
      <c r="B32" s="75">
        <f>VLOOKUP($A32,'YTD Raw Data'!$B:$Q,5,FALSE)</f>
        <v>68.165680017266297</v>
      </c>
      <c r="C32" s="73">
        <f>VLOOKUP($A32,'YTD Raw Data'!$B:$Q,6,FALSE)</f>
        <v>68.536884209194895</v>
      </c>
      <c r="D32" s="74">
        <f>VLOOKUP($A32,'YTD Raw Data'!$B:$Q,7,FALSE)</f>
        <v>133.304976032621</v>
      </c>
      <c r="E32" s="74">
        <f>VLOOKUP($A32,'YTD Raw Data'!$B:$Q,8,FALSE)</f>
        <v>125.820949471695</v>
      </c>
      <c r="F32" s="74">
        <f>VLOOKUP($A32,'YTD Raw Data'!$B:$Q,9,FALSE)</f>
        <v>90.868243409490304</v>
      </c>
      <c r="G32" s="74">
        <f>VLOOKUP($A32,'YTD Raw Data'!$B:$Q,10,FALSE)</f>
        <v>86.233758450325595</v>
      </c>
      <c r="H32" s="73">
        <f>VLOOKUP($A32,'YTD Raw Data'!$B:$Q,11,FALSE)</f>
        <v>-0.54161229564445301</v>
      </c>
      <c r="I32" s="73">
        <f>VLOOKUP($A32,'YTD Raw Data'!$B:$Q,12,FALSE)</f>
        <v>5.9481561634610403</v>
      </c>
      <c r="J32" s="73">
        <f>VLOOKUP($A32,'YTD Raw Data'!$B:$Q,13,FALSE)</f>
        <v>5.3743279226711502</v>
      </c>
      <c r="K32" s="73">
        <f>VLOOKUP($A32,'YTD Raw Data'!$B:$Q,14,FALSE)</f>
        <v>8.0631625092010903</v>
      </c>
      <c r="L32" s="73">
        <f>VLOOKUP($A32,'YTD Raw Data'!$B:$Q,15,FALSE)</f>
        <v>2.55169797002466</v>
      </c>
      <c r="M32" s="76">
        <f>VLOOKUP($A32,'YTD Raw Data'!$B:$Q,16,FALSE)</f>
        <v>1.99626536442684</v>
      </c>
    </row>
    <row r="33" spans="1:13" ht="16.5" x14ac:dyDescent="0.3">
      <c r="A33" s="86"/>
      <c r="B33" s="67"/>
      <c r="C33" s="68"/>
      <c r="D33" s="69"/>
      <c r="E33" s="69"/>
      <c r="F33" s="69"/>
      <c r="G33" s="69"/>
      <c r="H33" s="68"/>
      <c r="I33" s="68"/>
      <c r="J33" s="68"/>
      <c r="K33" s="68"/>
      <c r="L33" s="68"/>
      <c r="M33" s="70"/>
    </row>
    <row r="34" spans="1:13" ht="16.5" x14ac:dyDescent="0.3">
      <c r="A34" s="85" t="s">
        <v>15</v>
      </c>
      <c r="B34" s="75">
        <f>VLOOKUP($A34,'YTD Raw Data'!$B:$Q,5,FALSE)</f>
        <v>54.839523396126403</v>
      </c>
      <c r="C34" s="73">
        <f>VLOOKUP($A34,'YTD Raw Data'!$B:$Q,6,FALSE)</f>
        <v>54.984756689642602</v>
      </c>
      <c r="D34" s="74">
        <f>VLOOKUP($A34,'YTD Raw Data'!$B:$Q,7,FALSE)</f>
        <v>112.120136956522</v>
      </c>
      <c r="E34" s="74">
        <f>VLOOKUP($A34,'YTD Raw Data'!$B:$Q,8,FALSE)</f>
        <v>111.722058316681</v>
      </c>
      <c r="F34" s="74">
        <f>VLOOKUP($A34,'YTD Raw Data'!$B:$Q,9,FALSE)</f>
        <v>61.486148738041202</v>
      </c>
      <c r="G34" s="74">
        <f>VLOOKUP($A34,'YTD Raw Data'!$B:$Q,10,FALSE)</f>
        <v>61.430101934088199</v>
      </c>
      <c r="H34" s="73">
        <f>VLOOKUP($A34,'YTD Raw Data'!$B:$Q,11,FALSE)</f>
        <v>-0.26413373862136802</v>
      </c>
      <c r="I34" s="73">
        <f>VLOOKUP($A34,'YTD Raw Data'!$B:$Q,12,FALSE)</f>
        <v>0.35631158773711202</v>
      </c>
      <c r="J34" s="73">
        <f>VLOOKUP($A34,'YTD Raw Data'!$B:$Q,13,FALSE)</f>
        <v>9.1236709997912904E-2</v>
      </c>
      <c r="K34" s="73">
        <f>VLOOKUP($A34,'YTD Raw Data'!$B:$Q,14,FALSE)</f>
        <v>0.472908788879155</v>
      </c>
      <c r="L34" s="73">
        <f>VLOOKUP($A34,'YTD Raw Data'!$B:$Q,15,FALSE)</f>
        <v>0.38132417125296397</v>
      </c>
      <c r="M34" s="76">
        <f>VLOOKUP($A34,'YTD Raw Data'!$B:$Q,16,FALSE)</f>
        <v>0.11618322684179801</v>
      </c>
    </row>
    <row r="35" spans="1:13" ht="16.5" x14ac:dyDescent="0.3">
      <c r="A35" s="87" t="s">
        <v>30</v>
      </c>
      <c r="B35" s="75">
        <f>VLOOKUP($A35,'YTD Raw Data'!$B:$Q,5,FALSE)</f>
        <v>64.824305713500294</v>
      </c>
      <c r="C35" s="73">
        <f>VLOOKUP($A35,'YTD Raw Data'!$B:$Q,6,FALSE)</f>
        <v>64.528804815133199</v>
      </c>
      <c r="D35" s="74">
        <f>VLOOKUP($A35,'YTD Raw Data'!$B:$Q,7,FALSE)</f>
        <v>92.332159388217605</v>
      </c>
      <c r="E35" s="74">
        <f>VLOOKUP($A35,'YTD Raw Data'!$B:$Q,8,FALSE)</f>
        <v>93.843707131974995</v>
      </c>
      <c r="F35" s="74">
        <f>VLOOKUP($A35,'YTD Raw Data'!$B:$Q,9,FALSE)</f>
        <v>59.853681273694598</v>
      </c>
      <c r="G35" s="74">
        <f>VLOOKUP($A35,'YTD Raw Data'!$B:$Q,10,FALSE)</f>
        <v>60.556222606477498</v>
      </c>
      <c r="H35" s="73">
        <f>VLOOKUP($A35,'YTD Raw Data'!$B:$Q,11,FALSE)</f>
        <v>0.45793641957825298</v>
      </c>
      <c r="I35" s="73">
        <f>VLOOKUP($A35,'YTD Raw Data'!$B:$Q,12,FALSE)</f>
        <v>-1.6107076222294401</v>
      </c>
      <c r="J35" s="73">
        <f>VLOOKUP($A35,'YTD Raw Data'!$B:$Q,13,FALSE)</f>
        <v>-1.1601472194663001</v>
      </c>
      <c r="K35" s="73">
        <f>VLOOKUP($A35,'YTD Raw Data'!$B:$Q,14,FALSE)</f>
        <v>1.5128348123787001</v>
      </c>
      <c r="L35" s="73">
        <f>VLOOKUP($A35,'YTD Raw Data'!$B:$Q,15,FALSE)</f>
        <v>2.7043565491544799</v>
      </c>
      <c r="M35" s="76">
        <f>VLOOKUP($A35,'YTD Raw Data'!$B:$Q,16,FALSE)</f>
        <v>3.1746772022865599</v>
      </c>
    </row>
    <row r="36" spans="1:13" ht="16.5" x14ac:dyDescent="0.3">
      <c r="A36" s="87" t="s">
        <v>29</v>
      </c>
      <c r="B36" s="75">
        <f>VLOOKUP($A36,'YTD Raw Data'!$B:$Q,5,FALSE)</f>
        <v>59.647639930211703</v>
      </c>
      <c r="C36" s="73">
        <f>VLOOKUP($A36,'YTD Raw Data'!$B:$Q,6,FALSE)</f>
        <v>60.0073476783476</v>
      </c>
      <c r="D36" s="74">
        <f>VLOOKUP($A36,'YTD Raw Data'!$B:$Q,7,FALSE)</f>
        <v>88.952828566798203</v>
      </c>
      <c r="E36" s="74">
        <f>VLOOKUP($A36,'YTD Raw Data'!$B:$Q,8,FALSE)</f>
        <v>92.800660786469805</v>
      </c>
      <c r="F36" s="74">
        <f>VLOOKUP($A36,'YTD Raw Data'!$B:$Q,9,FALSE)</f>
        <v>53.058262891262302</v>
      </c>
      <c r="G36" s="74">
        <f>VLOOKUP($A36,'YTD Raw Data'!$B:$Q,10,FALSE)</f>
        <v>55.687215165940998</v>
      </c>
      <c r="H36" s="73">
        <f>VLOOKUP($A36,'YTD Raw Data'!$B:$Q,11,FALSE)</f>
        <v>-0.599439505415304</v>
      </c>
      <c r="I36" s="73">
        <f>VLOOKUP($A36,'YTD Raw Data'!$B:$Q,12,FALSE)</f>
        <v>-4.1463414021645102</v>
      </c>
      <c r="J36" s="73">
        <f>VLOOKUP($A36,'YTD Raw Data'!$B:$Q,13,FALSE)</f>
        <v>-4.7209260991858502</v>
      </c>
      <c r="K36" s="73">
        <f>VLOOKUP($A36,'YTD Raw Data'!$B:$Q,14,FALSE)</f>
        <v>-3.9055254914709598</v>
      </c>
      <c r="L36" s="73">
        <f>VLOOKUP($A36,'YTD Raw Data'!$B:$Q,15,FALSE)</f>
        <v>0.85580240689968301</v>
      </c>
      <c r="M36" s="76">
        <f>VLOOKUP($A36,'YTD Raw Data'!$B:$Q,16,FALSE)</f>
        <v>0.251232883769127</v>
      </c>
    </row>
    <row r="37" spans="1:13" ht="16.5" x14ac:dyDescent="0.3">
      <c r="A37" s="87" t="s">
        <v>28</v>
      </c>
      <c r="B37" s="75">
        <f>VLOOKUP($A37,'YTD Raw Data'!$B:$Q,5,FALSE)</f>
        <v>60.977974727974697</v>
      </c>
      <c r="C37" s="73">
        <f>VLOOKUP($A37,'YTD Raw Data'!$B:$Q,6,FALSE)</f>
        <v>60.940685413005198</v>
      </c>
      <c r="D37" s="74">
        <f>VLOOKUP($A37,'YTD Raw Data'!$B:$Q,7,FALSE)</f>
        <v>113.76999462012699</v>
      </c>
      <c r="E37" s="74">
        <f>VLOOKUP($A37,'YTD Raw Data'!$B:$Q,8,FALSE)</f>
        <v>113.95459744077699</v>
      </c>
      <c r="F37" s="74">
        <f>VLOOKUP($A37,'YTD Raw Data'!$B:$Q,9,FALSE)</f>
        <v>69.374638567479806</v>
      </c>
      <c r="G37" s="74">
        <f>VLOOKUP($A37,'YTD Raw Data'!$B:$Q,10,FALSE)</f>
        <v>69.444712740040998</v>
      </c>
      <c r="H37" s="73">
        <f>VLOOKUP($A37,'YTD Raw Data'!$B:$Q,11,FALSE)</f>
        <v>6.1189523414020702E-2</v>
      </c>
      <c r="I37" s="73">
        <f>VLOOKUP($A37,'YTD Raw Data'!$B:$Q,12,FALSE)</f>
        <v>-0.16199681697431301</v>
      </c>
      <c r="J37" s="73">
        <f>VLOOKUP($A37,'YTD Raw Data'!$B:$Q,13,FALSE)</f>
        <v>-0.100906418640545</v>
      </c>
      <c r="K37" s="73">
        <f>VLOOKUP($A37,'YTD Raw Data'!$B:$Q,14,FALSE)</f>
        <v>3.95492489606626E-2</v>
      </c>
      <c r="L37" s="73">
        <f>VLOOKUP($A37,'YTD Raw Data'!$B:$Q,15,FALSE)</f>
        <v>0.14059753954305701</v>
      </c>
      <c r="M37" s="76">
        <f>VLOOKUP($A37,'YTD Raw Data'!$B:$Q,16,FALSE)</f>
        <v>0.201873093921456</v>
      </c>
    </row>
    <row r="38" spans="1:13" ht="16.5" x14ac:dyDescent="0.3">
      <c r="A38" s="87" t="s">
        <v>27</v>
      </c>
      <c r="B38" s="75">
        <f>VLOOKUP($A38,'YTD Raw Data'!$B:$Q,5,FALSE)</f>
        <v>52.1102409448321</v>
      </c>
      <c r="C38" s="73">
        <f>VLOOKUP($A38,'YTD Raw Data'!$B:$Q,6,FALSE)</f>
        <v>52.729935150965701</v>
      </c>
      <c r="D38" s="74">
        <f>VLOOKUP($A38,'YTD Raw Data'!$B:$Q,7,FALSE)</f>
        <v>127.120569663571</v>
      </c>
      <c r="E38" s="74">
        <f>VLOOKUP($A38,'YTD Raw Data'!$B:$Q,8,FALSE)</f>
        <v>122.67572008603</v>
      </c>
      <c r="F38" s="74">
        <f>VLOOKUP($A38,'YTD Raw Data'!$B:$Q,9,FALSE)</f>
        <v>66.242835142130005</v>
      </c>
      <c r="G38" s="74">
        <f>VLOOKUP($A38,'YTD Raw Data'!$B:$Q,10,FALSE)</f>
        <v>64.686827647344302</v>
      </c>
      <c r="H38" s="73">
        <f>VLOOKUP($A38,'YTD Raw Data'!$B:$Q,11,FALSE)</f>
        <v>-1.1752227730973199</v>
      </c>
      <c r="I38" s="73">
        <f>VLOOKUP($A38,'YTD Raw Data'!$B:$Q,12,FALSE)</f>
        <v>3.6232512631048399</v>
      </c>
      <c r="J38" s="73">
        <f>VLOOKUP($A38,'YTD Raw Data'!$B:$Q,13,FALSE)</f>
        <v>2.4054472160369702</v>
      </c>
      <c r="K38" s="73">
        <f>VLOOKUP($A38,'YTD Raw Data'!$B:$Q,14,FALSE)</f>
        <v>2.3966896966025999</v>
      </c>
      <c r="L38" s="73">
        <f>VLOOKUP($A38,'YTD Raw Data'!$B:$Q,15,FALSE)</f>
        <v>-8.5518101550771993E-3</v>
      </c>
      <c r="M38" s="76">
        <f>VLOOKUP($A38,'YTD Raw Data'!$B:$Q,16,FALSE)</f>
        <v>-1.1836740804319501</v>
      </c>
    </row>
    <row r="39" spans="1:13" ht="16.5" x14ac:dyDescent="0.3">
      <c r="A39" s="87" t="s">
        <v>26</v>
      </c>
      <c r="B39" s="75">
        <f>VLOOKUP($A39,'YTD Raw Data'!$B:$Q,5,FALSE)</f>
        <v>42.428502287926698</v>
      </c>
      <c r="C39" s="73">
        <f>VLOOKUP($A39,'YTD Raw Data'!$B:$Q,6,FALSE)</f>
        <v>42.435548527686898</v>
      </c>
      <c r="D39" s="74">
        <f>VLOOKUP($A39,'YTD Raw Data'!$B:$Q,7,FALSE)</f>
        <v>133.75650951711799</v>
      </c>
      <c r="E39" s="74">
        <f>VLOOKUP($A39,'YTD Raw Data'!$B:$Q,8,FALSE)</f>
        <v>131.972895956516</v>
      </c>
      <c r="F39" s="74">
        <f>VLOOKUP($A39,'YTD Raw Data'!$B:$Q,9,FALSE)</f>
        <v>56.750883700721502</v>
      </c>
      <c r="G39" s="74">
        <f>VLOOKUP($A39,'YTD Raw Data'!$B:$Q,10,FALSE)</f>
        <v>56.003422307021197</v>
      </c>
      <c r="H39" s="73">
        <f>VLOOKUP($A39,'YTD Raw Data'!$B:$Q,11,FALSE)</f>
        <v>-1.66045685860545E-2</v>
      </c>
      <c r="I39" s="73">
        <f>VLOOKUP($A39,'YTD Raw Data'!$B:$Q,12,FALSE)</f>
        <v>1.3514999028207</v>
      </c>
      <c r="J39" s="73">
        <f>VLOOKUP($A39,'YTD Raw Data'!$B:$Q,13,FALSE)</f>
        <v>1.3346709235063401</v>
      </c>
      <c r="K39" s="73">
        <f>VLOOKUP($A39,'YTD Raw Data'!$B:$Q,14,FALSE)</f>
        <v>0.32722717909639598</v>
      </c>
      <c r="L39" s="73">
        <f>VLOOKUP($A39,'YTD Raw Data'!$B:$Q,15,FALSE)</f>
        <v>-0.994174782656991</v>
      </c>
      <c r="M39" s="76">
        <f>VLOOKUP($A39,'YTD Raw Data'!$B:$Q,16,FALSE)</f>
        <v>-1.0106142728093901</v>
      </c>
    </row>
    <row r="40" spans="1:13" ht="16.5" x14ac:dyDescent="0.3">
      <c r="A40" s="86"/>
      <c r="B40" s="67"/>
      <c r="C40" s="68"/>
      <c r="D40" s="69"/>
      <c r="E40" s="69"/>
      <c r="F40" s="69"/>
      <c r="G40" s="69"/>
      <c r="H40" s="68"/>
      <c r="I40" s="68"/>
      <c r="J40" s="68"/>
      <c r="K40" s="68"/>
      <c r="L40" s="68"/>
      <c r="M40" s="70"/>
    </row>
    <row r="41" spans="1:13" ht="16.5" x14ac:dyDescent="0.3">
      <c r="A41" s="85" t="s">
        <v>17</v>
      </c>
      <c r="B41" s="75">
        <f>VLOOKUP($A41,'YTD Raw Data'!$B:$Q,5,FALSE)</f>
        <v>52.3429346071376</v>
      </c>
      <c r="C41" s="73">
        <f>VLOOKUP($A41,'YTD Raw Data'!$B:$Q,6,FALSE)</f>
        <v>52.2110914450667</v>
      </c>
      <c r="D41" s="74">
        <f>VLOOKUP($A41,'YTD Raw Data'!$B:$Q,7,FALSE)</f>
        <v>112.57456663669601</v>
      </c>
      <c r="E41" s="74">
        <f>VLOOKUP($A41,'YTD Raw Data'!$B:$Q,8,FALSE)</f>
        <v>111.119164712741</v>
      </c>
      <c r="F41" s="74">
        <f>VLOOKUP($A41,'YTD Raw Data'!$B:$Q,9,FALSE)</f>
        <v>58.924831798914603</v>
      </c>
      <c r="G41" s="74">
        <f>VLOOKUP($A41,'YTD Raw Data'!$B:$Q,10,FALSE)</f>
        <v>58.016528701163999</v>
      </c>
      <c r="H41" s="73">
        <f>VLOOKUP($A41,'YTD Raw Data'!$B:$Q,11,FALSE)</f>
        <v>0.25251945213532001</v>
      </c>
      <c r="I41" s="73">
        <f>VLOOKUP($A41,'YTD Raw Data'!$B:$Q,12,FALSE)</f>
        <v>1.3097667964989601</v>
      </c>
      <c r="J41" s="73">
        <f>VLOOKUP($A41,'YTD Raw Data'!$B:$Q,13,FALSE)</f>
        <v>1.5655936645730499</v>
      </c>
      <c r="K41" s="73">
        <f>VLOOKUP($A41,'YTD Raw Data'!$B:$Q,14,FALSE)</f>
        <v>2.92232145510815</v>
      </c>
      <c r="L41" s="73">
        <f>VLOOKUP($A41,'YTD Raw Data'!$B:$Q,15,FALSE)</f>
        <v>1.33581436545901</v>
      </c>
      <c r="M41" s="76">
        <f>VLOOKUP($A41,'YTD Raw Data'!$B:$Q,16,FALSE)</f>
        <v>1.5917070087115299</v>
      </c>
    </row>
    <row r="42" spans="1:13" ht="16.5" x14ac:dyDescent="0.3">
      <c r="A42" s="87" t="s">
        <v>46</v>
      </c>
      <c r="B42" s="75">
        <f>VLOOKUP($A42,'YTD Raw Data'!$B:$Q,5,FALSE)</f>
        <v>47.741501889335098</v>
      </c>
      <c r="C42" s="73">
        <f>VLOOKUP($A42,'YTD Raw Data'!$B:$Q,6,FALSE)</f>
        <v>47.480060629331</v>
      </c>
      <c r="D42" s="74">
        <f>VLOOKUP($A42,'YTD Raw Data'!$B:$Q,7,FALSE)</f>
        <v>105.894150717833</v>
      </c>
      <c r="E42" s="74">
        <f>VLOOKUP($A42,'YTD Raw Data'!$B:$Q,8,FALSE)</f>
        <v>102.43945565975601</v>
      </c>
      <c r="F42" s="74">
        <f>VLOOKUP($A42,'YTD Raw Data'!$B:$Q,9,FALSE)</f>
        <v>50.555457965649801</v>
      </c>
      <c r="G42" s="74">
        <f>VLOOKUP($A42,'YTD Raw Data'!$B:$Q,10,FALSE)</f>
        <v>48.638315655609297</v>
      </c>
      <c r="H42" s="73">
        <f>VLOOKUP($A42,'YTD Raw Data'!$B:$Q,11,FALSE)</f>
        <v>0.55063379561597303</v>
      </c>
      <c r="I42" s="73">
        <f>VLOOKUP($A42,'YTD Raw Data'!$B:$Q,12,FALSE)</f>
        <v>3.3724262158821201</v>
      </c>
      <c r="J42" s="73">
        <f>VLOOKUP($A42,'YTD Raw Data'!$B:$Q,13,FALSE)</f>
        <v>3.9416297299749599</v>
      </c>
      <c r="K42" s="73">
        <f>VLOOKUP($A42,'YTD Raw Data'!$B:$Q,14,FALSE)</f>
        <v>4.9687358450266004</v>
      </c>
      <c r="L42" s="73">
        <f>VLOOKUP($A42,'YTD Raw Data'!$B:$Q,15,FALSE)</f>
        <v>0.98815663918288499</v>
      </c>
      <c r="M42" s="76">
        <f>VLOOKUP($A42,'YTD Raw Data'!$B:$Q,16,FALSE)</f>
        <v>1.54423155920782</v>
      </c>
    </row>
    <row r="43" spans="1:13" ht="16.5" x14ac:dyDescent="0.3">
      <c r="A43" s="87" t="s">
        <v>39</v>
      </c>
      <c r="B43" s="75">
        <f>VLOOKUP($A43,'YTD Raw Data'!$B:$Q,5,FALSE)</f>
        <v>53.725860672833903</v>
      </c>
      <c r="C43" s="73">
        <f>VLOOKUP($A43,'YTD Raw Data'!$B:$Q,6,FALSE)</f>
        <v>54.476893124295501</v>
      </c>
      <c r="D43" s="74">
        <f>VLOOKUP($A43,'YTD Raw Data'!$B:$Q,7,FALSE)</f>
        <v>112.458703259663</v>
      </c>
      <c r="E43" s="74">
        <f>VLOOKUP($A43,'YTD Raw Data'!$B:$Q,8,FALSE)</f>
        <v>111.970314780678</v>
      </c>
      <c r="F43" s="74">
        <f>VLOOKUP($A43,'YTD Raw Data'!$B:$Q,9,FALSE)</f>
        <v>60.419406227762302</v>
      </c>
      <c r="G43" s="74">
        <f>VLOOKUP($A43,'YTD Raw Data'!$B:$Q,10,FALSE)</f>
        <v>60.997948714007499</v>
      </c>
      <c r="H43" s="73">
        <f>VLOOKUP($A43,'YTD Raw Data'!$B:$Q,11,FALSE)</f>
        <v>-1.37862570420095</v>
      </c>
      <c r="I43" s="73">
        <f>VLOOKUP($A43,'YTD Raw Data'!$B:$Q,12,FALSE)</f>
        <v>0.43617674911531901</v>
      </c>
      <c r="J43" s="73">
        <f>VLOOKUP($A43,'YTD Raw Data'!$B:$Q,13,FALSE)</f>
        <v>-0.94846219986468605</v>
      </c>
      <c r="K43" s="73">
        <f>VLOOKUP($A43,'YTD Raw Data'!$B:$Q,14,FALSE)</f>
        <v>3.4083235979330402</v>
      </c>
      <c r="L43" s="73">
        <f>VLOOKUP($A43,'YTD Raw Data'!$B:$Q,15,FALSE)</f>
        <v>4.3985039450763299</v>
      </c>
      <c r="M43" s="76">
        <f>VLOOKUP($A43,'YTD Raw Data'!$B:$Q,16,FALSE)</f>
        <v>2.9592393348882702</v>
      </c>
    </row>
    <row r="44" spans="1:13" ht="16.5" x14ac:dyDescent="0.3">
      <c r="A44" s="87" t="s">
        <v>38</v>
      </c>
      <c r="B44" s="75">
        <f>VLOOKUP($A44,'YTD Raw Data'!$B:$Q,5,FALSE)</f>
        <v>50.790137716278799</v>
      </c>
      <c r="C44" s="73">
        <f>VLOOKUP($A44,'YTD Raw Data'!$B:$Q,6,FALSE)</f>
        <v>50.436474449132596</v>
      </c>
      <c r="D44" s="74">
        <f>VLOOKUP($A44,'YTD Raw Data'!$B:$Q,7,FALSE)</f>
        <v>107.03718657634801</v>
      </c>
      <c r="E44" s="74">
        <f>VLOOKUP($A44,'YTD Raw Data'!$B:$Q,8,FALSE)</f>
        <v>105.177994720257</v>
      </c>
      <c r="F44" s="74">
        <f>VLOOKUP($A44,'YTD Raw Data'!$B:$Q,9,FALSE)</f>
        <v>54.3643344697578</v>
      </c>
      <c r="G44" s="74">
        <f>VLOOKUP($A44,'YTD Raw Data'!$B:$Q,10,FALSE)</f>
        <v>53.048072433192601</v>
      </c>
      <c r="H44" s="73">
        <f>VLOOKUP($A44,'YTD Raw Data'!$B:$Q,11,FALSE)</f>
        <v>0.70120536974264203</v>
      </c>
      <c r="I44" s="73">
        <f>VLOOKUP($A44,'YTD Raw Data'!$B:$Q,12,FALSE)</f>
        <v>1.7676623908226401</v>
      </c>
      <c r="J44" s="73">
        <f>VLOOKUP($A44,'YTD Raw Data'!$B:$Q,13,FALSE)</f>
        <v>2.4812627041686501</v>
      </c>
      <c r="K44" s="73">
        <f>VLOOKUP($A44,'YTD Raw Data'!$B:$Q,14,FALSE)</f>
        <v>-2.3851158683096401</v>
      </c>
      <c r="L44" s="73">
        <f>VLOOKUP($A44,'YTD Raw Data'!$B:$Q,15,FALSE)</f>
        <v>-4.7485544616346296</v>
      </c>
      <c r="M44" s="76">
        <f>VLOOKUP($A44,'YTD Raw Data'!$B:$Q,16,FALSE)</f>
        <v>-4.0806462107621204</v>
      </c>
    </row>
    <row r="45" spans="1:13" ht="16.5" x14ac:dyDescent="0.3">
      <c r="A45" s="87" t="s">
        <v>37</v>
      </c>
      <c r="B45" s="75">
        <f>VLOOKUP($A45,'YTD Raw Data'!$B:$Q,5,FALSE)</f>
        <v>52.582348728965201</v>
      </c>
      <c r="C45" s="73">
        <f>VLOOKUP($A45,'YTD Raw Data'!$B:$Q,6,FALSE)</f>
        <v>48.896997373447903</v>
      </c>
      <c r="D45" s="74">
        <f>VLOOKUP($A45,'YTD Raw Data'!$B:$Q,7,FALSE)</f>
        <v>99.292975969585996</v>
      </c>
      <c r="E45" s="74">
        <f>VLOOKUP($A45,'YTD Raw Data'!$B:$Q,8,FALSE)</f>
        <v>100.654489896199</v>
      </c>
      <c r="F45" s="74">
        <f>VLOOKUP($A45,'YTD Raw Data'!$B:$Q,9,FALSE)</f>
        <v>52.210578887695398</v>
      </c>
      <c r="G45" s="74">
        <f>VLOOKUP($A45,'YTD Raw Data'!$B:$Q,10,FALSE)</f>
        <v>49.217023280802202</v>
      </c>
      <c r="H45" s="73">
        <f>VLOOKUP($A45,'YTD Raw Data'!$B:$Q,11,FALSE)</f>
        <v>7.5369686350486198</v>
      </c>
      <c r="I45" s="73">
        <f>VLOOKUP($A45,'YTD Raw Data'!$B:$Q,12,FALSE)</f>
        <v>-1.35266089770848</v>
      </c>
      <c r="J45" s="73">
        <f>VLOOKUP($A45,'YTD Raw Data'!$B:$Q,13,FALSE)</f>
        <v>6.0823581097412802</v>
      </c>
      <c r="K45" s="73">
        <f>VLOOKUP($A45,'YTD Raw Data'!$B:$Q,14,FALSE)</f>
        <v>6.1203532236774398</v>
      </c>
      <c r="L45" s="73">
        <f>VLOOKUP($A45,'YTD Raw Data'!$B:$Q,15,FALSE)</f>
        <v>3.58166189111747E-2</v>
      </c>
      <c r="M45" s="76">
        <f>VLOOKUP($A45,'YTD Raw Data'!$B:$Q,16,FALSE)</f>
        <v>7.5754847412932698</v>
      </c>
    </row>
    <row r="46" spans="1:13" ht="16.5" x14ac:dyDescent="0.3">
      <c r="A46" s="87" t="s">
        <v>34</v>
      </c>
      <c r="B46" s="75">
        <f>VLOOKUP($A46,'YTD Raw Data'!$B:$Q,5,FALSE)</f>
        <v>56.416231968657002</v>
      </c>
      <c r="C46" s="73">
        <f>VLOOKUP($A46,'YTD Raw Data'!$B:$Q,6,FALSE)</f>
        <v>56.890629440724602</v>
      </c>
      <c r="D46" s="74">
        <f>VLOOKUP($A46,'YTD Raw Data'!$B:$Q,7,FALSE)</f>
        <v>105.66971651573</v>
      </c>
      <c r="E46" s="74">
        <f>VLOOKUP($A46,'YTD Raw Data'!$B:$Q,8,FALSE)</f>
        <v>102.766853565318</v>
      </c>
      <c r="F46" s="74">
        <f>VLOOKUP($A46,'YTD Raw Data'!$B:$Q,9,FALSE)</f>
        <v>59.614872390136597</v>
      </c>
      <c r="G46" s="74">
        <f>VLOOKUP($A46,'YTD Raw Data'!$B:$Q,10,FALSE)</f>
        <v>58.464709849737297</v>
      </c>
      <c r="H46" s="73">
        <f>VLOOKUP($A46,'YTD Raw Data'!$B:$Q,11,FALSE)</f>
        <v>-0.83387629339177505</v>
      </c>
      <c r="I46" s="73">
        <f>VLOOKUP($A46,'YTD Raw Data'!$B:$Q,12,FALSE)</f>
        <v>2.8247074321165901</v>
      </c>
      <c r="J46" s="73">
        <f>VLOOKUP($A46,'YTD Raw Data'!$B:$Q,13,FALSE)</f>
        <v>1.96727657309072</v>
      </c>
      <c r="K46" s="73">
        <f>VLOOKUP($A46,'YTD Raw Data'!$B:$Q,14,FALSE)</f>
        <v>4.6292068542888698</v>
      </c>
      <c r="L46" s="73">
        <f>VLOOKUP($A46,'YTD Raw Data'!$B:$Q,15,FALSE)</f>
        <v>2.6105730884065101</v>
      </c>
      <c r="M46" s="76">
        <f>VLOOKUP($A46,'YTD Raw Data'!$B:$Q,16,FALSE)</f>
        <v>1.7549278449088499</v>
      </c>
    </row>
    <row r="47" spans="1:13" ht="16.5" x14ac:dyDescent="0.3">
      <c r="A47" s="87" t="s">
        <v>35</v>
      </c>
      <c r="B47" s="75">
        <f>VLOOKUP($A47,'YTD Raw Data'!$B:$Q,5,FALSE)</f>
        <v>59.105630044693399</v>
      </c>
      <c r="C47" s="73">
        <f>VLOOKUP($A47,'YTD Raw Data'!$B:$Q,6,FALSE)</f>
        <v>59.454322501532801</v>
      </c>
      <c r="D47" s="74">
        <f>VLOOKUP($A47,'YTD Raw Data'!$B:$Q,7,FALSE)</f>
        <v>158.04875238769699</v>
      </c>
      <c r="E47" s="74">
        <f>VLOOKUP($A47,'YTD Raw Data'!$B:$Q,8,FALSE)</f>
        <v>158.157859504084</v>
      </c>
      <c r="F47" s="74">
        <f>VLOOKUP($A47,'YTD Raw Data'!$B:$Q,9,FALSE)</f>
        <v>93.415710876525907</v>
      </c>
      <c r="G47" s="74">
        <f>VLOOKUP($A47,'YTD Raw Data'!$B:$Q,10,FALSE)</f>
        <v>94.031683851079706</v>
      </c>
      <c r="H47" s="73">
        <f>VLOOKUP($A47,'YTD Raw Data'!$B:$Q,11,FALSE)</f>
        <v>-0.58648798298951099</v>
      </c>
      <c r="I47" s="73">
        <f>VLOOKUP($A47,'YTD Raw Data'!$B:$Q,12,FALSE)</f>
        <v>-6.8986212085746998E-2</v>
      </c>
      <c r="J47" s="73">
        <f>VLOOKUP($A47,'YTD Raw Data'!$B:$Q,13,FALSE)</f>
        <v>-0.65506959923145602</v>
      </c>
      <c r="K47" s="73">
        <f>VLOOKUP($A47,'YTD Raw Data'!$B:$Q,14,FALSE)</f>
        <v>1.45649237944827</v>
      </c>
      <c r="L47" s="73">
        <f>VLOOKUP($A47,'YTD Raw Data'!$B:$Q,15,FALSE)</f>
        <v>2.1254853872879602</v>
      </c>
      <c r="M47" s="76">
        <f>VLOOKUP($A47,'YTD Raw Data'!$B:$Q,16,FALSE)</f>
        <v>1.5265316879218001</v>
      </c>
    </row>
    <row r="48" spans="1:13" ht="16.5" x14ac:dyDescent="0.3">
      <c r="A48" s="86"/>
      <c r="B48" s="67"/>
      <c r="C48" s="68"/>
      <c r="D48" s="69"/>
      <c r="E48" s="69"/>
      <c r="F48" s="69"/>
      <c r="G48" s="69"/>
      <c r="H48" s="68"/>
      <c r="I48" s="68"/>
      <c r="J48" s="68"/>
      <c r="K48" s="68"/>
      <c r="L48" s="68"/>
      <c r="M48" s="70"/>
    </row>
    <row r="49" spans="1:13" ht="16.5" x14ac:dyDescent="0.3">
      <c r="A49" s="85" t="s">
        <v>47</v>
      </c>
      <c r="B49" s="75">
        <f>VLOOKUP($A49,'YTD Raw Data'!$B:$Q,5,FALSE)</f>
        <v>59.785473223601002</v>
      </c>
      <c r="C49" s="73">
        <f>VLOOKUP($A49,'YTD Raw Data'!$B:$Q,6,FALSE)</f>
        <v>50.5723156143018</v>
      </c>
      <c r="D49" s="74">
        <f>VLOOKUP($A49,'YTD Raw Data'!$B:$Q,7,FALSE)</f>
        <v>111.48100986982701</v>
      </c>
      <c r="E49" s="74">
        <f>VLOOKUP($A49,'YTD Raw Data'!$B:$Q,8,FALSE)</f>
        <v>102.45592063476499</v>
      </c>
      <c r="F49" s="74">
        <f>VLOOKUP($A49,'YTD Raw Data'!$B:$Q,9,FALSE)</f>
        <v>66.649449305125401</v>
      </c>
      <c r="G49" s="74">
        <f>VLOOKUP($A49,'YTD Raw Data'!$B:$Q,10,FALSE)</f>
        <v>51.814331548952197</v>
      </c>
      <c r="H49" s="73">
        <f>VLOOKUP($A49,'YTD Raw Data'!$B:$Q,11,FALSE)</f>
        <v>18.2177887197508</v>
      </c>
      <c r="I49" s="73">
        <f>VLOOKUP($A49,'YTD Raw Data'!$B:$Q,12,FALSE)</f>
        <v>8.8087532464171403</v>
      </c>
      <c r="J49" s="73">
        <f>VLOOKUP($A49,'YTD Raw Data'!$B:$Q,13,FALSE)</f>
        <v>28.631302021444501</v>
      </c>
      <c r="K49" s="73">
        <f>VLOOKUP($A49,'YTD Raw Data'!$B:$Q,14,FALSE)</f>
        <v>34.954081373269602</v>
      </c>
      <c r="L49" s="73">
        <f>VLOOKUP($A49,'YTD Raw Data'!$B:$Q,15,FALSE)</f>
        <v>4.9154282452735298</v>
      </c>
      <c r="M49" s="76">
        <f>VLOOKUP($A49,'YTD Raw Data'!$B:$Q,16,FALSE)</f>
        <v>24.028699297419301</v>
      </c>
    </row>
    <row r="50" spans="1:13" ht="16.5" x14ac:dyDescent="0.3">
      <c r="A50" s="86"/>
      <c r="B50" s="67"/>
      <c r="C50" s="68"/>
      <c r="D50" s="69"/>
      <c r="E50" s="69"/>
      <c r="F50" s="69"/>
      <c r="G50" s="69"/>
      <c r="H50" s="68"/>
      <c r="I50" s="68"/>
      <c r="J50" s="68"/>
      <c r="K50" s="68"/>
      <c r="L50" s="68"/>
      <c r="M50" s="70"/>
    </row>
    <row r="51" spans="1:13" ht="16.5" x14ac:dyDescent="0.3">
      <c r="A51" s="85" t="s">
        <v>48</v>
      </c>
      <c r="B51" s="75">
        <f>VLOOKUP($A51,'YTD Raw Data'!$B:$Q,5,FALSE)</f>
        <v>62.053300167951903</v>
      </c>
      <c r="C51" s="73">
        <f>VLOOKUP($A51,'YTD Raw Data'!$B:$Q,6,FALSE)</f>
        <v>60.748956957584603</v>
      </c>
      <c r="D51" s="74">
        <f>VLOOKUP($A51,'YTD Raw Data'!$B:$Q,7,FALSE)</f>
        <v>114.52354892320299</v>
      </c>
      <c r="E51" s="74">
        <f>VLOOKUP($A51,'YTD Raw Data'!$B:$Q,8,FALSE)</f>
        <v>114.50295550979899</v>
      </c>
      <c r="F51" s="74">
        <f>VLOOKUP($A51,'YTD Raw Data'!$B:$Q,9,FALSE)</f>
        <v>71.065641576306405</v>
      </c>
      <c r="G51" s="74">
        <f>VLOOKUP($A51,'YTD Raw Data'!$B:$Q,10,FALSE)</f>
        <v>69.559351157810298</v>
      </c>
      <c r="H51" s="73">
        <f>VLOOKUP($A51,'YTD Raw Data'!$B:$Q,11,FALSE)</f>
        <v>2.1471038774838598</v>
      </c>
      <c r="I51" s="73">
        <f>VLOOKUP($A51,'YTD Raw Data'!$B:$Q,12,FALSE)</f>
        <v>1.7985049653893598E-2</v>
      </c>
      <c r="J51" s="73">
        <f>VLOOKUP($A51,'YTD Raw Data'!$B:$Q,13,FALSE)</f>
        <v>2.1654750848362401</v>
      </c>
      <c r="K51" s="73">
        <f>VLOOKUP($A51,'YTD Raw Data'!$B:$Q,14,FALSE)</f>
        <v>4.87774892342693</v>
      </c>
      <c r="L51" s="73">
        <f>VLOOKUP($A51,'YTD Raw Data'!$B:$Q,15,FALSE)</f>
        <v>2.6547851280860502</v>
      </c>
      <c r="M51" s="76">
        <f>VLOOKUP($A51,'YTD Raw Data'!$B:$Q,16,FALSE)</f>
        <v>4.8588899999939104</v>
      </c>
    </row>
    <row r="52" spans="1:13" ht="16.5" x14ac:dyDescent="0.3">
      <c r="A52" s="87" t="s">
        <v>33</v>
      </c>
      <c r="B52" s="75">
        <f>VLOOKUP($A52,'YTD Raw Data'!$B:$Q,5,FALSE)</f>
        <v>62.497417232226503</v>
      </c>
      <c r="C52" s="73">
        <f>VLOOKUP($A52,'YTD Raw Data'!$B:$Q,6,FALSE)</f>
        <v>63.631410388400802</v>
      </c>
      <c r="D52" s="74">
        <f>VLOOKUP($A52,'YTD Raw Data'!$B:$Q,7,FALSE)</f>
        <v>94.870833509148895</v>
      </c>
      <c r="E52" s="74">
        <f>VLOOKUP($A52,'YTD Raw Data'!$B:$Q,8,FALSE)</f>
        <v>94.137943097809</v>
      </c>
      <c r="F52" s="74">
        <f>VLOOKUP($A52,'YTD Raw Data'!$B:$Q,9,FALSE)</f>
        <v>59.291820649903798</v>
      </c>
      <c r="G52" s="74">
        <f>VLOOKUP($A52,'YTD Raw Data'!$B:$Q,10,FALSE)</f>
        <v>59.901300903766099</v>
      </c>
      <c r="H52" s="73">
        <f>VLOOKUP($A52,'YTD Raw Data'!$B:$Q,11,FALSE)</f>
        <v>-1.7821279604718601</v>
      </c>
      <c r="I52" s="73">
        <f>VLOOKUP($A52,'YTD Raw Data'!$B:$Q,12,FALSE)</f>
        <v>0.77852817601764002</v>
      </c>
      <c r="J52" s="73">
        <f>VLOOKUP($A52,'YTD Raw Data'!$B:$Q,13,FALSE)</f>
        <v>-1.01747415275918</v>
      </c>
      <c r="K52" s="73">
        <f>VLOOKUP($A52,'YTD Raw Data'!$B:$Q,14,FALSE)</f>
        <v>-1.36050261926117</v>
      </c>
      <c r="L52" s="73">
        <f>VLOOKUP($A52,'YTD Raw Data'!$B:$Q,15,FALSE)</f>
        <v>-0.34655456967362402</v>
      </c>
      <c r="M52" s="76">
        <f>VLOOKUP($A52,'YTD Raw Data'!$B:$Q,16,FALSE)</f>
        <v>-2.1225064842610402</v>
      </c>
    </row>
    <row r="53" spans="1:13" ht="16.5" x14ac:dyDescent="0.3">
      <c r="A53" s="87" t="s">
        <v>64</v>
      </c>
      <c r="B53" s="75">
        <f>VLOOKUP($A53,'YTD Raw Data'!$B:$Q,5,FALSE)</f>
        <v>64.153315531820198</v>
      </c>
      <c r="C53" s="73">
        <f>VLOOKUP($A53,'YTD Raw Data'!$B:$Q,6,FALSE)</f>
        <v>61.849132176234903</v>
      </c>
      <c r="D53" s="74">
        <f>VLOOKUP($A53,'YTD Raw Data'!$B:$Q,7,FALSE)</f>
        <v>187.696931504829</v>
      </c>
      <c r="E53" s="74">
        <f>VLOOKUP($A53,'YTD Raw Data'!$B:$Q,8,FALSE)</f>
        <v>184.311897733405</v>
      </c>
      <c r="F53" s="74">
        <f>VLOOKUP($A53,'YTD Raw Data'!$B:$Q,9,FALSE)</f>
        <v>120.413804711838</v>
      </c>
      <c r="G53" s="74">
        <f>VLOOKUP($A53,'YTD Raw Data'!$B:$Q,10,FALSE)</f>
        <v>113.99530924566</v>
      </c>
      <c r="H53" s="73">
        <f>VLOOKUP($A53,'YTD Raw Data'!$B:$Q,11,FALSE)</f>
        <v>3.7254901960784301</v>
      </c>
      <c r="I53" s="73">
        <f>VLOOKUP($A53,'YTD Raw Data'!$B:$Q,12,FALSE)</f>
        <v>1.8365790885192199</v>
      </c>
      <c r="J53" s="73">
        <f>VLOOKUP($A53,'YTD Raw Data'!$B:$Q,13,FALSE)</f>
        <v>5.6304908584836602</v>
      </c>
      <c r="K53" s="73">
        <f>VLOOKUP($A53,'YTD Raw Data'!$B:$Q,14,FALSE)</f>
        <v>5.6304908584836602</v>
      </c>
      <c r="L53" s="73">
        <f>VLOOKUP($A53,'YTD Raw Data'!$B:$Q,15,FALSE)</f>
        <v>0</v>
      </c>
      <c r="M53" s="76">
        <f>VLOOKUP($A53,'YTD Raw Data'!$B:$Q,16,FALSE)</f>
        <v>3.7254901960784301</v>
      </c>
    </row>
    <row r="54" spans="1:13" ht="16.5" x14ac:dyDescent="0.3">
      <c r="A54" s="87" t="s">
        <v>31</v>
      </c>
      <c r="B54" s="75">
        <f>VLOOKUP($A54,'YTD Raw Data'!$B:$Q,5,FALSE)</f>
        <v>60.348024096914898</v>
      </c>
      <c r="C54" s="73">
        <f>VLOOKUP($A54,'YTD Raw Data'!$B:$Q,6,FALSE)</f>
        <v>60.0114170245011</v>
      </c>
      <c r="D54" s="74">
        <f>VLOOKUP($A54,'YTD Raw Data'!$B:$Q,7,FALSE)</f>
        <v>110.107131988091</v>
      </c>
      <c r="E54" s="74">
        <f>VLOOKUP($A54,'YTD Raw Data'!$B:$Q,8,FALSE)</f>
        <v>112.33472196079499</v>
      </c>
      <c r="F54" s="74">
        <f>VLOOKUP($A54,'YTD Raw Data'!$B:$Q,9,FALSE)</f>
        <v>66.447478544595199</v>
      </c>
      <c r="G54" s="74">
        <f>VLOOKUP($A54,'YTD Raw Data'!$B:$Q,10,FALSE)</f>
        <v>67.4136584592068</v>
      </c>
      <c r="H54" s="73">
        <f>VLOOKUP($A54,'YTD Raw Data'!$B:$Q,11,FALSE)</f>
        <v>0.56090505624345799</v>
      </c>
      <c r="I54" s="73">
        <f>VLOOKUP($A54,'YTD Raw Data'!$B:$Q,12,FALSE)</f>
        <v>-1.9829932667493999</v>
      </c>
      <c r="J54" s="73">
        <f>VLOOKUP($A54,'YTD Raw Data'!$B:$Q,13,FALSE)</f>
        <v>-1.4332109200041001</v>
      </c>
      <c r="K54" s="73">
        <f>VLOOKUP($A54,'YTD Raw Data'!$B:$Q,14,FALSE)</f>
        <v>4.2621021395522201</v>
      </c>
      <c r="L54" s="73">
        <f>VLOOKUP($A54,'YTD Raw Data'!$B:$Q,15,FALSE)</f>
        <v>5.7781257893407396</v>
      </c>
      <c r="M54" s="76">
        <f>VLOOKUP($A54,'YTD Raw Data'!$B:$Q,16,FALSE)</f>
        <v>6.3714406452927204</v>
      </c>
    </row>
    <row r="55" spans="1:13" ht="17.25" thickBot="1" x14ac:dyDescent="0.35">
      <c r="A55" s="87" t="s">
        <v>32</v>
      </c>
      <c r="B55" s="77">
        <f>VLOOKUP($A55,'YTD Raw Data'!$B:$Q,5,FALSE)</f>
        <v>59.459472285497299</v>
      </c>
      <c r="C55" s="78">
        <f>VLOOKUP($A55,'YTD Raw Data'!$B:$Q,6,FALSE)</f>
        <v>57.506881169324203</v>
      </c>
      <c r="D55" s="79">
        <f>VLOOKUP($A55,'YTD Raw Data'!$B:$Q,7,FALSE)</f>
        <v>95.051390548953194</v>
      </c>
      <c r="E55" s="79">
        <f>VLOOKUP($A55,'YTD Raw Data'!$B:$Q,8,FALSE)</f>
        <v>95.379535368072695</v>
      </c>
      <c r="F55" s="79">
        <f>VLOOKUP($A55,'YTD Raw Data'!$B:$Q,9,FALSE)</f>
        <v>56.517055220434699</v>
      </c>
      <c r="G55" s="79">
        <f>VLOOKUP($A55,'YTD Raw Data'!$B:$Q,10,FALSE)</f>
        <v>54.849796063971098</v>
      </c>
      <c r="H55" s="78">
        <f>VLOOKUP($A55,'YTD Raw Data'!$B:$Q,11,FALSE)</f>
        <v>3.3954043002677801</v>
      </c>
      <c r="I55" s="78">
        <f>VLOOKUP($A55,'YTD Raw Data'!$B:$Q,12,FALSE)</f>
        <v>-0.344041117261836</v>
      </c>
      <c r="J55" s="78">
        <f>VLOOKUP($A55,'YTD Raw Data'!$B:$Q,13,FALSE)</f>
        <v>3.03968159611575</v>
      </c>
      <c r="K55" s="78">
        <f>VLOOKUP($A55,'YTD Raw Data'!$B:$Q,14,FALSE)</f>
        <v>3.03968159611575</v>
      </c>
      <c r="L55" s="78">
        <f>VLOOKUP($A55,'YTD Raw Data'!$B:$Q,15,FALSE)</f>
        <v>0</v>
      </c>
      <c r="M55" s="80">
        <f>VLOOKUP($A55,'YTD Raw Data'!$B:$Q,16,FALSE)</f>
        <v>3.3954043002677801</v>
      </c>
    </row>
    <row r="56" spans="1:13" ht="44.45" customHeight="1" thickBot="1" x14ac:dyDescent="0.3">
      <c r="A56" s="122" t="s">
        <v>65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4"/>
    </row>
    <row r="57" spans="1:13" ht="20.100000000000001" customHeight="1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64" spans="1:13" x14ac:dyDescent="0.25">
      <c r="F64" s="47"/>
    </row>
  </sheetData>
  <sheetProtection algorithmName="SHA-512" hashValue="1wASEAuKVjM2vxDTpUcEHk0p4XY7yKqdYIH/z677VIdQEkE4LU7kSnJWMqE8MpTl4uVAtN+jGCHODXLmf9AYCQ==" saltValue="qa9LAifYkOpPysNlDtaeqQ==" spinCount="100000" sheet="1" formatCells="0" formatColumns="0" formatRows="0"/>
  <mergeCells count="7">
    <mergeCell ref="A56:M56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workbookViewId="0">
      <pane xSplit="1" topLeftCell="E1" activePane="topRight" state="frozen"/>
      <selection pane="topRight" activeCell="L8" sqref="L8"/>
    </sheetView>
  </sheetViews>
  <sheetFormatPr defaultColWidth="8.85546875" defaultRowHeight="12.75" x14ac:dyDescent="0.2"/>
  <cols>
    <col min="1" max="1" width="43.28515625" bestFit="1" customWidth="1"/>
    <col min="2" max="2" width="21.7109375" customWidth="1"/>
    <col min="12" max="12" width="12.140625" customWidth="1"/>
  </cols>
  <sheetData>
    <row r="1" spans="1:18" ht="25.5" x14ac:dyDescent="0.35">
      <c r="A1" s="43" t="s">
        <v>83</v>
      </c>
      <c r="B1" s="45"/>
      <c r="C1" s="44" t="s">
        <v>60</v>
      </c>
      <c r="D1" s="46"/>
      <c r="E1" s="1"/>
      <c r="F1" s="129" t="s">
        <v>84</v>
      </c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</row>
    <row r="2" spans="1:18" ht="25.5" x14ac:dyDescent="0.3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27"/>
      <c r="C6" s="125" t="s">
        <v>0</v>
      </c>
      <c r="D6" s="126"/>
      <c r="E6" s="28"/>
      <c r="F6" s="129" t="s">
        <v>84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8" x14ac:dyDescent="0.2">
      <c r="A7" s="4"/>
      <c r="B7" s="29"/>
      <c r="C7" s="3"/>
      <c r="D7" s="17"/>
      <c r="E7" s="30"/>
      <c r="F7" s="127" t="s">
        <v>1</v>
      </c>
      <c r="G7" s="128"/>
      <c r="H7" s="127" t="s">
        <v>2</v>
      </c>
      <c r="I7" s="128"/>
      <c r="J7" s="127" t="s">
        <v>3</v>
      </c>
      <c r="K7" s="128"/>
      <c r="L7" s="49" t="s">
        <v>87</v>
      </c>
      <c r="M7" s="50"/>
      <c r="N7" s="50"/>
      <c r="O7" s="50"/>
      <c r="P7" s="50"/>
      <c r="Q7" s="51"/>
    </row>
    <row r="8" spans="1:18" ht="22.5" x14ac:dyDescent="0.2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92">
        <v>63.932326174254797</v>
      </c>
      <c r="G9" s="93">
        <v>65.177717377038505</v>
      </c>
      <c r="H9" s="94">
        <v>161.283288720325</v>
      </c>
      <c r="I9" s="95">
        <v>158.39256050494899</v>
      </c>
      <c r="J9" s="94">
        <v>103.11215820924301</v>
      </c>
      <c r="K9" s="95">
        <v>103.23665543217</v>
      </c>
      <c r="L9" s="92">
        <v>-1.9107622250398</v>
      </c>
      <c r="M9" s="93">
        <v>1.8250403972009701</v>
      </c>
      <c r="N9" s="93">
        <v>-0.120594010340265</v>
      </c>
      <c r="O9" s="93">
        <v>0.59676268692526502</v>
      </c>
      <c r="P9" s="93">
        <v>0.71822283098059003</v>
      </c>
      <c r="Q9" s="93">
        <v>-1.2062629246051999</v>
      </c>
      <c r="R9" s="58"/>
    </row>
    <row r="10" spans="1:18" x14ac:dyDescent="0.2">
      <c r="A10" s="36"/>
      <c r="B10" s="19"/>
      <c r="C10" s="37"/>
      <c r="D10" s="38"/>
      <c r="E10" s="1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57"/>
    </row>
    <row r="11" spans="1:18" x14ac:dyDescent="0.2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92">
        <v>66.047452809787103</v>
      </c>
      <c r="G11" s="93">
        <v>66.896060581379004</v>
      </c>
      <c r="H11" s="94">
        <v>135.91686027366501</v>
      </c>
      <c r="I11" s="95">
        <v>136.95842854755401</v>
      </c>
      <c r="J11" s="94">
        <v>89.769624149793501</v>
      </c>
      <c r="K11" s="95">
        <v>91.619793332477002</v>
      </c>
      <c r="L11" s="92">
        <v>-1.2685467039716101</v>
      </c>
      <c r="M11" s="93">
        <v>-0.76049958000776297</v>
      </c>
      <c r="N11" s="93">
        <v>-2.01939899162346</v>
      </c>
      <c r="O11" s="93">
        <v>-0.64676571997381205</v>
      </c>
      <c r="P11" s="93">
        <v>1.4009235068197901</v>
      </c>
      <c r="Q11" s="93">
        <v>0.114605433877253</v>
      </c>
      <c r="R11" s="58"/>
    </row>
    <row r="12" spans="1:18" x14ac:dyDescent="0.2">
      <c r="A12" s="36"/>
      <c r="B12" s="19"/>
      <c r="C12" s="37"/>
      <c r="D12" s="38"/>
      <c r="E12" s="1"/>
      <c r="F12" s="97"/>
      <c r="G12" s="97"/>
      <c r="H12" s="98"/>
      <c r="I12" s="98"/>
      <c r="J12" s="98"/>
      <c r="K12" s="98"/>
      <c r="L12" s="97"/>
      <c r="M12" s="97"/>
      <c r="N12" s="97"/>
      <c r="O12" s="97"/>
      <c r="P12" s="97"/>
      <c r="Q12" s="97"/>
      <c r="R12" s="57"/>
    </row>
    <row r="13" spans="1:18" x14ac:dyDescent="0.2">
      <c r="A13" s="39" t="s">
        <v>14</v>
      </c>
      <c r="B13" s="19"/>
      <c r="C13" s="7"/>
      <c r="D13" s="18"/>
      <c r="E13" s="1"/>
      <c r="F13" s="91"/>
      <c r="G13" s="91"/>
      <c r="H13" s="107"/>
      <c r="I13" s="107"/>
      <c r="J13" s="107"/>
      <c r="K13" s="107"/>
      <c r="L13" s="91"/>
      <c r="M13" s="91"/>
      <c r="N13" s="91"/>
      <c r="O13" s="91"/>
      <c r="P13" s="91"/>
      <c r="Q13" s="91"/>
      <c r="R13" s="57"/>
    </row>
    <row r="14" spans="1:18" x14ac:dyDescent="0.2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92">
        <v>64.361713939207505</v>
      </c>
      <c r="G14" s="93">
        <v>63.713463810551097</v>
      </c>
      <c r="H14" s="94">
        <v>125.571378003614</v>
      </c>
      <c r="I14" s="95">
        <v>123.509712847594</v>
      </c>
      <c r="J14" s="94">
        <v>80.819891100207499</v>
      </c>
      <c r="K14" s="95">
        <v>78.692316197667793</v>
      </c>
      <c r="L14" s="92">
        <v>1.01744606223881</v>
      </c>
      <c r="M14" s="93">
        <v>1.6692332193858599</v>
      </c>
      <c r="N14" s="93">
        <v>2.7036628292848999</v>
      </c>
      <c r="O14" s="93">
        <v>2.9542625099953899</v>
      </c>
      <c r="P14" s="93">
        <v>0.244002671187137</v>
      </c>
      <c r="Q14" s="93">
        <v>1.2639313289956999</v>
      </c>
      <c r="R14" s="58"/>
    </row>
    <row r="15" spans="1:18" x14ac:dyDescent="0.2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99">
        <v>65.979165764907805</v>
      </c>
      <c r="G15" s="100">
        <v>64.128938897256404</v>
      </c>
      <c r="H15" s="101">
        <v>114.809488433505</v>
      </c>
      <c r="I15" s="102">
        <v>114.59151110745201</v>
      </c>
      <c r="J15" s="101">
        <v>75.750342687385398</v>
      </c>
      <c r="K15" s="102">
        <v>73.486320139540993</v>
      </c>
      <c r="L15" s="99">
        <v>2.88516682088841</v>
      </c>
      <c r="M15" s="100">
        <v>0.190221181260775</v>
      </c>
      <c r="N15" s="100">
        <v>3.0808762005572201</v>
      </c>
      <c r="O15" s="100">
        <v>5.4964774900980498</v>
      </c>
      <c r="P15" s="100">
        <v>2.3434039160095601</v>
      </c>
      <c r="Q15" s="100">
        <v>5.29618184916208</v>
      </c>
      <c r="R15" s="58"/>
    </row>
    <row r="16" spans="1:18" x14ac:dyDescent="0.2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103">
        <v>60.3559659197537</v>
      </c>
      <c r="G16" s="104">
        <v>60.5828174314153</v>
      </c>
      <c r="H16" s="105">
        <v>122.212503557072</v>
      </c>
      <c r="I16" s="106">
        <v>121.874261781022</v>
      </c>
      <c r="J16" s="105">
        <v>73.762536996584402</v>
      </c>
      <c r="K16" s="106">
        <v>73.834861510682202</v>
      </c>
      <c r="L16" s="103">
        <v>-0.37444859991601498</v>
      </c>
      <c r="M16" s="104">
        <v>0.27753339475193001</v>
      </c>
      <c r="N16" s="104">
        <v>-9.7954425075033102E-2</v>
      </c>
      <c r="O16" s="104">
        <v>0.96846171145628002</v>
      </c>
      <c r="P16" s="104">
        <v>1.0674617625637199</v>
      </c>
      <c r="Q16" s="104">
        <v>0.68901606702315499</v>
      </c>
      <c r="R16" s="58"/>
    </row>
    <row r="17" spans="1:18" x14ac:dyDescent="0.2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99">
        <v>72.963999368409901</v>
      </c>
      <c r="G17" s="100">
        <v>76.787263795761703</v>
      </c>
      <c r="H17" s="101">
        <v>209.19273922635301</v>
      </c>
      <c r="I17" s="102">
        <v>213.39902940045599</v>
      </c>
      <c r="J17" s="101">
        <v>152.635388927875</v>
      </c>
      <c r="K17" s="102">
        <v>163.86327564332399</v>
      </c>
      <c r="L17" s="99">
        <v>-4.9790345929253101</v>
      </c>
      <c r="M17" s="100">
        <v>-1.9710915208570801</v>
      </c>
      <c r="N17" s="100">
        <v>-6.8519847851006999</v>
      </c>
      <c r="O17" s="100">
        <v>-4.8129420338835196</v>
      </c>
      <c r="P17" s="100">
        <v>2.1890351034458</v>
      </c>
      <c r="Q17" s="100">
        <v>-2.8989923045313599</v>
      </c>
      <c r="R17" s="58"/>
    </row>
    <row r="18" spans="1:18" x14ac:dyDescent="0.2">
      <c r="A18" s="36"/>
      <c r="B18" s="19"/>
      <c r="C18" s="37"/>
      <c r="D18" s="38"/>
      <c r="E18" s="1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57"/>
    </row>
    <row r="19" spans="1:18" x14ac:dyDescent="0.2">
      <c r="A19" s="39" t="s">
        <v>19</v>
      </c>
      <c r="B19" s="19"/>
      <c r="C19" s="7"/>
      <c r="D19" s="18"/>
      <c r="E19" s="1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57"/>
    </row>
    <row r="20" spans="1:18" x14ac:dyDescent="0.2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92">
        <v>79.171774818572501</v>
      </c>
      <c r="G20" s="93">
        <v>83.449580409960106</v>
      </c>
      <c r="H20" s="94">
        <v>217.839787885394</v>
      </c>
      <c r="I20" s="95">
        <v>222.28538295732699</v>
      </c>
      <c r="J20" s="94">
        <v>172.46762632988001</v>
      </c>
      <c r="K20" s="95">
        <v>185.496219390562</v>
      </c>
      <c r="L20" s="92">
        <v>-5.1262158184284701</v>
      </c>
      <c r="M20" s="93">
        <v>-1.99994935014952</v>
      </c>
      <c r="N20" s="93">
        <v>-7.0236434486300796</v>
      </c>
      <c r="O20" s="93">
        <v>-9.2300571926266795</v>
      </c>
      <c r="P20" s="93">
        <v>-2.37309120924473</v>
      </c>
      <c r="Q20" s="93">
        <v>-7.37765725071917</v>
      </c>
      <c r="R20" s="58"/>
    </row>
    <row r="21" spans="1:18" x14ac:dyDescent="0.2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99">
        <v>67.479541734860803</v>
      </c>
      <c r="G21" s="100">
        <v>69.578569095066896</v>
      </c>
      <c r="H21" s="101">
        <v>156.70865939041099</v>
      </c>
      <c r="I21" s="102">
        <v>153.78685940776899</v>
      </c>
      <c r="J21" s="101">
        <v>105.746285215493</v>
      </c>
      <c r="K21" s="102">
        <v>107.00269623216801</v>
      </c>
      <c r="L21" s="99">
        <v>-3.0167728188519201</v>
      </c>
      <c r="M21" s="100">
        <v>1.8999022373525201</v>
      </c>
      <c r="N21" s="100">
        <v>-1.1741863157806001</v>
      </c>
      <c r="O21" s="100">
        <v>-1.36789911620704</v>
      </c>
      <c r="P21" s="100">
        <v>-0.196014374387455</v>
      </c>
      <c r="Q21" s="100">
        <v>-3.2068738848718099</v>
      </c>
      <c r="R21" s="58"/>
    </row>
    <row r="22" spans="1:18" x14ac:dyDescent="0.2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103">
        <v>71.613851808860503</v>
      </c>
      <c r="G22" s="104">
        <v>76.112482853223497</v>
      </c>
      <c r="H22" s="105">
        <v>167.88224468625299</v>
      </c>
      <c r="I22" s="106">
        <v>179.206884413571</v>
      </c>
      <c r="J22" s="105">
        <v>120.226941923002</v>
      </c>
      <c r="K22" s="106">
        <v>136.39880917107499</v>
      </c>
      <c r="L22" s="103">
        <v>-5.9105036069291002</v>
      </c>
      <c r="M22" s="104">
        <v>-6.3193106472308704</v>
      </c>
      <c r="N22" s="104">
        <v>-11.8563111704223</v>
      </c>
      <c r="O22" s="104">
        <v>-10.716298734060899</v>
      </c>
      <c r="P22" s="104">
        <v>1.2933568489124001</v>
      </c>
      <c r="Q22" s="104">
        <v>-4.6935906612221299</v>
      </c>
      <c r="R22" s="58"/>
    </row>
    <row r="23" spans="1:18" x14ac:dyDescent="0.2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99">
        <v>71.994377695625303</v>
      </c>
      <c r="G23" s="100">
        <v>76.096842920782393</v>
      </c>
      <c r="H23" s="101">
        <v>172.02164729480299</v>
      </c>
      <c r="I23" s="102">
        <v>174.395254881798</v>
      </c>
      <c r="J23" s="101">
        <v>123.845914471657</v>
      </c>
      <c r="K23" s="102">
        <v>132.70928316870001</v>
      </c>
      <c r="L23" s="99">
        <v>-5.3911109419188499</v>
      </c>
      <c r="M23" s="100">
        <v>-1.36105055645212</v>
      </c>
      <c r="N23" s="100">
        <v>-6.6787857528970296</v>
      </c>
      <c r="O23" s="100">
        <v>-6.1256908166271602</v>
      </c>
      <c r="P23" s="100">
        <v>0.59267867518884298</v>
      </c>
      <c r="Q23" s="100">
        <v>-4.8303842316385301</v>
      </c>
      <c r="R23" s="58"/>
    </row>
    <row r="24" spans="1:18" x14ac:dyDescent="0.2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103">
        <v>64.7068361894232</v>
      </c>
      <c r="G24" s="104">
        <v>67.732093910141799</v>
      </c>
      <c r="H24" s="105">
        <v>103.961574819742</v>
      </c>
      <c r="I24" s="106">
        <v>105.319028163892</v>
      </c>
      <c r="J24" s="105">
        <v>67.270245918555304</v>
      </c>
      <c r="K24" s="106">
        <v>71.334783061216299</v>
      </c>
      <c r="L24" s="103">
        <v>-4.4665055309408901</v>
      </c>
      <c r="M24" s="104">
        <v>-1.28889657245769</v>
      </c>
      <c r="N24" s="104">
        <v>-5.6978334667016499</v>
      </c>
      <c r="O24" s="104">
        <v>1.6521387550570199</v>
      </c>
      <c r="P24" s="104">
        <v>7.7940650697175498</v>
      </c>
      <c r="Q24" s="104">
        <v>2.9794371913525901</v>
      </c>
      <c r="R24" s="58"/>
    </row>
    <row r="25" spans="1:18" x14ac:dyDescent="0.2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99">
        <v>76.169333703326799</v>
      </c>
      <c r="G25" s="100">
        <v>80.217858723834794</v>
      </c>
      <c r="H25" s="101">
        <v>138.886359658354</v>
      </c>
      <c r="I25" s="102">
        <v>136.75566553802301</v>
      </c>
      <c r="J25" s="101">
        <v>105.78881475657499</v>
      </c>
      <c r="K25" s="102">
        <v>109.70246657813099</v>
      </c>
      <c r="L25" s="99">
        <v>-5.0469123520808097</v>
      </c>
      <c r="M25" s="100">
        <v>1.55802987170487</v>
      </c>
      <c r="N25" s="100">
        <v>-3.5675148824201202</v>
      </c>
      <c r="O25" s="100">
        <v>-1.1068491172304999</v>
      </c>
      <c r="P25" s="100">
        <v>2.55169797002466</v>
      </c>
      <c r="Q25" s="100">
        <v>-2.62399634209312</v>
      </c>
      <c r="R25" s="58"/>
    </row>
    <row r="26" spans="1:18" x14ac:dyDescent="0.2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103">
        <v>55.5794614572333</v>
      </c>
      <c r="G26" s="104">
        <v>52.947207678882997</v>
      </c>
      <c r="H26" s="105">
        <v>156.52150267968099</v>
      </c>
      <c r="I26" s="106">
        <v>143.609842528119</v>
      </c>
      <c r="J26" s="105">
        <v>86.9938082541358</v>
      </c>
      <c r="K26" s="106">
        <v>76.037401570680601</v>
      </c>
      <c r="L26" s="103">
        <v>4.9714685509281598</v>
      </c>
      <c r="M26" s="104">
        <v>8.9907905504686703</v>
      </c>
      <c r="N26" s="104">
        <v>14.4092334260932</v>
      </c>
      <c r="O26" s="104">
        <v>13.4508314706913</v>
      </c>
      <c r="P26" s="104">
        <v>-0.83769633507853403</v>
      </c>
      <c r="Q26" s="104">
        <v>4.0921264059989202</v>
      </c>
      <c r="R26" s="58"/>
    </row>
    <row r="27" spans="1:18" x14ac:dyDescent="0.2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99">
        <v>64.195375176970202</v>
      </c>
      <c r="G27" s="100">
        <v>62.209381551362597</v>
      </c>
      <c r="H27" s="101">
        <v>143.21578934058601</v>
      </c>
      <c r="I27" s="102">
        <v>136.54344723599399</v>
      </c>
      <c r="J27" s="101">
        <v>91.9379132798489</v>
      </c>
      <c r="K27" s="102">
        <v>84.942834074423402</v>
      </c>
      <c r="L27" s="99">
        <v>3.1924342857642198</v>
      </c>
      <c r="M27" s="100">
        <v>4.88660733243381</v>
      </c>
      <c r="N27" s="100">
        <v>8.23504334608932</v>
      </c>
      <c r="O27" s="100">
        <v>8.1839890803600301</v>
      </c>
      <c r="P27" s="100">
        <v>-4.71698113207547E-2</v>
      </c>
      <c r="Q27" s="100">
        <v>3.1437586092143301</v>
      </c>
      <c r="R27" s="58"/>
    </row>
    <row r="28" spans="1:18" x14ac:dyDescent="0.2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103">
        <v>67.620217620217602</v>
      </c>
      <c r="G28" s="104">
        <v>68.499707088459203</v>
      </c>
      <c r="H28" s="105">
        <v>123.080315017735</v>
      </c>
      <c r="I28" s="106">
        <v>124.94870309504</v>
      </c>
      <c r="J28" s="105">
        <v>83.227176862641798</v>
      </c>
      <c r="K28" s="106">
        <v>85.589495630931395</v>
      </c>
      <c r="L28" s="103">
        <v>-1.28393172120562</v>
      </c>
      <c r="M28" s="104">
        <v>-1.4953241058327</v>
      </c>
      <c r="N28" s="104">
        <v>-2.7600568865087101</v>
      </c>
      <c r="O28" s="104">
        <v>-2.6233399190380702</v>
      </c>
      <c r="P28" s="104">
        <v>0.14059753954305701</v>
      </c>
      <c r="Q28" s="104">
        <v>-1.14513935807199</v>
      </c>
      <c r="R28" s="58"/>
    </row>
    <row r="29" spans="1:18" x14ac:dyDescent="0.2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99">
        <v>65.2034705521761</v>
      </c>
      <c r="G29" s="100">
        <v>67.178290187202293</v>
      </c>
      <c r="H29" s="101">
        <v>93.844535937285301</v>
      </c>
      <c r="I29" s="102">
        <v>101.81411178534999</v>
      </c>
      <c r="J29" s="101">
        <v>61.189894354694196</v>
      </c>
      <c r="K29" s="102">
        <v>68.396979466685494</v>
      </c>
      <c r="L29" s="99">
        <v>-2.9396693924823598</v>
      </c>
      <c r="M29" s="100">
        <v>-7.8275748894881199</v>
      </c>
      <c r="N29" s="100">
        <v>-10.537139458770501</v>
      </c>
      <c r="O29" s="100">
        <v>-10.537139458770501</v>
      </c>
      <c r="P29" s="100">
        <v>0</v>
      </c>
      <c r="Q29" s="100">
        <v>-2.9396693924823598</v>
      </c>
      <c r="R29" s="58"/>
    </row>
    <row r="30" spans="1:18" x14ac:dyDescent="0.2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103">
        <v>71.751507032819802</v>
      </c>
      <c r="G30" s="104">
        <v>72.253367727142404</v>
      </c>
      <c r="H30" s="105">
        <v>97.917384368728094</v>
      </c>
      <c r="I30" s="106">
        <v>102.797128847404</v>
      </c>
      <c r="J30" s="105">
        <v>70.257198931681103</v>
      </c>
      <c r="K30" s="106">
        <v>74.2743875190599</v>
      </c>
      <c r="L30" s="103">
        <v>-0.69458450188487797</v>
      </c>
      <c r="M30" s="104">
        <v>-4.7469657308429598</v>
      </c>
      <c r="N30" s="104">
        <v>-5.4085785444516103</v>
      </c>
      <c r="O30" s="104">
        <v>-2.8546914991341401</v>
      </c>
      <c r="P30" s="104">
        <v>2.6999140154772099</v>
      </c>
      <c r="Q30" s="104">
        <v>1.9865763292766101</v>
      </c>
      <c r="R30" s="58"/>
    </row>
    <row r="31" spans="1:18" x14ac:dyDescent="0.2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99">
        <v>69.208945260347093</v>
      </c>
      <c r="G31" s="100">
        <v>65.233644859812998</v>
      </c>
      <c r="H31" s="101">
        <v>187.99163829274099</v>
      </c>
      <c r="I31" s="102">
        <v>183.89355556692499</v>
      </c>
      <c r="J31" s="101">
        <v>130.10703004005299</v>
      </c>
      <c r="K31" s="102">
        <v>119.960468958611</v>
      </c>
      <c r="L31" s="99">
        <v>6.0939418747441598</v>
      </c>
      <c r="M31" s="100">
        <v>2.2285080698895801</v>
      </c>
      <c r="N31" s="100">
        <v>8.4582539310867997</v>
      </c>
      <c r="O31" s="100">
        <v>8.4582539310867997</v>
      </c>
      <c r="P31" s="100">
        <v>0</v>
      </c>
      <c r="Q31" s="100">
        <v>6.0939418747441598</v>
      </c>
      <c r="R31" s="58"/>
    </row>
    <row r="32" spans="1:18" x14ac:dyDescent="0.2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103">
        <v>64.753935503591606</v>
      </c>
      <c r="G32" s="104">
        <v>61.5577446740349</v>
      </c>
      <c r="H32" s="105">
        <v>110.32510048739</v>
      </c>
      <c r="I32" s="106">
        <v>112.269166612456</v>
      </c>
      <c r="J32" s="105">
        <v>71.439844413877395</v>
      </c>
      <c r="K32" s="106">
        <v>69.110366930962599</v>
      </c>
      <c r="L32" s="103">
        <v>5.1921831224997099</v>
      </c>
      <c r="M32" s="104">
        <v>-1.7316117895277501</v>
      </c>
      <c r="N32" s="104">
        <v>3.3706628778888699</v>
      </c>
      <c r="O32" s="104">
        <v>8.3380181339142805</v>
      </c>
      <c r="P32" s="104">
        <v>4.80538202787121</v>
      </c>
      <c r="Q32" s="104">
        <v>10.247069384993599</v>
      </c>
      <c r="R32" s="58"/>
    </row>
    <row r="33" spans="1:18" x14ac:dyDescent="0.2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99">
        <v>61.088648443432</v>
      </c>
      <c r="G33" s="100">
        <v>60.148063781321099</v>
      </c>
      <c r="H33" s="101">
        <v>94.855718350605102</v>
      </c>
      <c r="I33" s="102">
        <v>94.208382443350303</v>
      </c>
      <c r="J33" s="101">
        <v>57.946076311693197</v>
      </c>
      <c r="K33" s="102">
        <v>56.664517959377299</v>
      </c>
      <c r="L33" s="99">
        <v>1.5637821119737401</v>
      </c>
      <c r="M33" s="100">
        <v>0.68713196264041898</v>
      </c>
      <c r="N33" s="100">
        <v>2.2616593213315799</v>
      </c>
      <c r="O33" s="100">
        <v>2.2616593213315799</v>
      </c>
      <c r="P33" s="100">
        <v>0</v>
      </c>
      <c r="Q33" s="100">
        <v>1.5637821119737401</v>
      </c>
      <c r="R33" s="58"/>
    </row>
    <row r="34" spans="1:18" x14ac:dyDescent="0.2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103">
        <v>68.649190938511296</v>
      </c>
      <c r="G34" s="104">
        <v>70.688884632573505</v>
      </c>
      <c r="H34" s="105">
        <v>96.331160942081496</v>
      </c>
      <c r="I34" s="106">
        <v>96.538157719472494</v>
      </c>
      <c r="J34" s="105">
        <v>66.130562608414195</v>
      </c>
      <c r="K34" s="106">
        <v>68.241746936729797</v>
      </c>
      <c r="L34" s="103">
        <v>-2.8854518000448901</v>
      </c>
      <c r="M34" s="104">
        <v>-0.21441964740248701</v>
      </c>
      <c r="N34" s="104">
        <v>-3.0936844718717502</v>
      </c>
      <c r="O34" s="104">
        <v>-4.4115064221680802</v>
      </c>
      <c r="P34" s="104">
        <v>-1.3598927408542401</v>
      </c>
      <c r="Q34" s="104">
        <v>-4.2061054913294704</v>
      </c>
      <c r="R34" s="58"/>
    </row>
    <row r="35" spans="1:18" x14ac:dyDescent="0.2">
      <c r="A35" s="40" t="s">
        <v>63</v>
      </c>
      <c r="B35" s="40" t="s">
        <v>46</v>
      </c>
      <c r="C35" s="41" t="s">
        <v>11</v>
      </c>
      <c r="D35" s="42" t="s">
        <v>12</v>
      </c>
      <c r="E35" s="19"/>
      <c r="F35" s="99">
        <v>54.790030262844702</v>
      </c>
      <c r="G35" s="100">
        <v>53.567502986857797</v>
      </c>
      <c r="H35" s="101">
        <v>111.365500583372</v>
      </c>
      <c r="I35" s="102">
        <v>109.053134152403</v>
      </c>
      <c r="J35" s="101">
        <v>61.017191471998302</v>
      </c>
      <c r="K35" s="102">
        <v>58.4170408943505</v>
      </c>
      <c r="L35" s="99">
        <v>2.2822181505955399</v>
      </c>
      <c r="M35" s="100">
        <v>2.1204034610670002</v>
      </c>
      <c r="N35" s="100">
        <v>4.4510138443168703</v>
      </c>
      <c r="O35" s="100">
        <v>4.8574796431990102</v>
      </c>
      <c r="P35" s="100">
        <v>0.38914490527393703</v>
      </c>
      <c r="Q35" s="100">
        <v>2.6802441915297601</v>
      </c>
      <c r="R35" s="58"/>
    </row>
    <row r="36" spans="1:18" x14ac:dyDescent="0.2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103">
        <v>63.155713439905199</v>
      </c>
      <c r="G36" s="104">
        <v>64.998173849525202</v>
      </c>
      <c r="H36" s="105">
        <v>109.655452892097</v>
      </c>
      <c r="I36" s="106">
        <v>109.204895063636</v>
      </c>
      <c r="J36" s="105">
        <v>69.253683599763093</v>
      </c>
      <c r="K36" s="106">
        <v>70.981187545653697</v>
      </c>
      <c r="L36" s="103">
        <v>-2.8346341143142499</v>
      </c>
      <c r="M36" s="104">
        <v>0.41258024944620197</v>
      </c>
      <c r="N36" s="104">
        <v>-2.4337490053677802</v>
      </c>
      <c r="O36" s="104">
        <v>0.31007909053677601</v>
      </c>
      <c r="P36" s="104">
        <v>2.8122717311906502</v>
      </c>
      <c r="Q36" s="104">
        <v>-0.102079997003156</v>
      </c>
      <c r="R36" s="58"/>
    </row>
    <row r="37" spans="1:18" x14ac:dyDescent="0.2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99">
        <v>71.707691281435501</v>
      </c>
      <c r="G37" s="100">
        <v>70.868587778459002</v>
      </c>
      <c r="H37" s="101">
        <v>188.28290175539701</v>
      </c>
      <c r="I37" s="102">
        <v>190.451783077632</v>
      </c>
      <c r="J37" s="101">
        <v>135.013321926489</v>
      </c>
      <c r="K37" s="102">
        <v>134.97048906601199</v>
      </c>
      <c r="L37" s="99">
        <v>1.1840274080240001</v>
      </c>
      <c r="M37" s="100">
        <v>-1.13880861979172</v>
      </c>
      <c r="N37" s="100">
        <v>3.1734982049006703E-2</v>
      </c>
      <c r="O37" s="100">
        <v>2.1578948917430698</v>
      </c>
      <c r="P37" s="100">
        <v>2.1254853872879602</v>
      </c>
      <c r="Q37" s="100">
        <v>3.3346791248510002</v>
      </c>
      <c r="R37" s="58"/>
    </row>
    <row r="38" spans="1:18" x14ac:dyDescent="0.2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103">
        <v>65.549473684210497</v>
      </c>
      <c r="G38" s="104">
        <v>60.001482579688599</v>
      </c>
      <c r="H38" s="105">
        <v>122.584185580107</v>
      </c>
      <c r="I38" s="106">
        <v>105.57128750628</v>
      </c>
      <c r="J38" s="105">
        <v>80.353288467836194</v>
      </c>
      <c r="K38" s="106">
        <v>63.3443376822337</v>
      </c>
      <c r="L38" s="103">
        <v>9.2464233648785505</v>
      </c>
      <c r="M38" s="104">
        <v>16.115080601640901</v>
      </c>
      <c r="N38" s="104">
        <v>26.851572544538602</v>
      </c>
      <c r="O38" s="104">
        <v>33.998140011836497</v>
      </c>
      <c r="P38" s="104">
        <v>5.6338028169014001</v>
      </c>
      <c r="Q38" s="104">
        <v>15.4011514417731</v>
      </c>
      <c r="R38" s="58"/>
    </row>
    <row r="39" spans="1:18" x14ac:dyDescent="0.2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99">
        <v>63.409714763098201</v>
      </c>
      <c r="G39" s="100">
        <v>58.539278892072502</v>
      </c>
      <c r="H39" s="101">
        <v>105.613678078711</v>
      </c>
      <c r="I39" s="102">
        <v>105.659915158313</v>
      </c>
      <c r="J39" s="101">
        <v>66.969332020527503</v>
      </c>
      <c r="K39" s="102">
        <v>61.852552411652297</v>
      </c>
      <c r="L39" s="99">
        <v>8.3199451090013099</v>
      </c>
      <c r="M39" s="100">
        <v>-4.3760284619739499E-2</v>
      </c>
      <c r="N39" s="100">
        <v>8.2725439927216708</v>
      </c>
      <c r="O39" s="100">
        <v>8.3113235571889703</v>
      </c>
      <c r="P39" s="100">
        <v>3.58166189111747E-2</v>
      </c>
      <c r="Q39" s="100">
        <v>8.3587416509458006</v>
      </c>
      <c r="R39" s="58"/>
    </row>
    <row r="40" spans="1:18" x14ac:dyDescent="0.2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103">
        <v>58.1996151038555</v>
      </c>
      <c r="G40" s="104">
        <v>58.005036197670698</v>
      </c>
      <c r="H40" s="105">
        <v>119.233650585512</v>
      </c>
      <c r="I40" s="106">
        <v>116.175045093932</v>
      </c>
      <c r="J40" s="105">
        <v>69.393525715044106</v>
      </c>
      <c r="K40" s="106">
        <v>67.387376959395596</v>
      </c>
      <c r="L40" s="103">
        <v>0.33545174512390402</v>
      </c>
      <c r="M40" s="104">
        <v>2.6327560183919001</v>
      </c>
      <c r="N40" s="104">
        <v>2.9770393895243599</v>
      </c>
      <c r="O40" s="104">
        <v>-2.3128104148100301</v>
      </c>
      <c r="P40" s="104">
        <v>-5.1369216241737403</v>
      </c>
      <c r="Q40" s="104">
        <v>-4.8187017722837799</v>
      </c>
      <c r="R40" s="58"/>
    </row>
    <row r="41" spans="1:18" x14ac:dyDescent="0.2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99">
        <v>57.850009986019501</v>
      </c>
      <c r="G41" s="100">
        <v>61.664104928783601</v>
      </c>
      <c r="H41" s="101">
        <v>117.022494519341</v>
      </c>
      <c r="I41" s="102">
        <v>116.830805443849</v>
      </c>
      <c r="J41" s="101">
        <v>67.697524765328495</v>
      </c>
      <c r="K41" s="102">
        <v>72.0426704580387</v>
      </c>
      <c r="L41" s="99">
        <v>-6.1852757729460901</v>
      </c>
      <c r="M41" s="100">
        <v>0.16407408539538901</v>
      </c>
      <c r="N41" s="100">
        <v>-6.0313501222043397</v>
      </c>
      <c r="O41" s="100">
        <v>-3.5759750101193002</v>
      </c>
      <c r="P41" s="100">
        <v>2.6129726406393998</v>
      </c>
      <c r="Q41" s="100">
        <v>-3.7339226960018599</v>
      </c>
      <c r="R41" s="58"/>
    </row>
    <row r="42" spans="1:18" x14ac:dyDescent="0.2">
      <c r="B42" s="19"/>
      <c r="C42" s="41"/>
      <c r="D42" s="42"/>
    </row>
    <row r="43" spans="1:18" x14ac:dyDescent="0.2">
      <c r="B43" s="19"/>
      <c r="C43" s="41"/>
      <c r="D43" s="42"/>
    </row>
    <row r="44" spans="1:18" x14ac:dyDescent="0.2">
      <c r="A44" s="33" t="s">
        <v>50</v>
      </c>
      <c r="B44" s="19" t="s">
        <v>50</v>
      </c>
      <c r="C44" s="41" t="s">
        <v>11</v>
      </c>
      <c r="D44" s="42" t="s">
        <v>12</v>
      </c>
      <c r="F44" s="92">
        <v>65.625831885471499</v>
      </c>
      <c r="G44" s="93">
        <v>64.655303622621801</v>
      </c>
      <c r="H44" s="94">
        <v>126.684393865266</v>
      </c>
      <c r="I44" s="95">
        <v>126.83684688635699</v>
      </c>
      <c r="J44" s="94">
        <v>83.137687343148301</v>
      </c>
      <c r="K44" s="95">
        <v>82.006748459734098</v>
      </c>
      <c r="L44" s="92">
        <v>1.5010806669697301</v>
      </c>
      <c r="M44" s="93">
        <v>-0.120196161315389</v>
      </c>
      <c r="N44" s="93">
        <v>1.37908026431439</v>
      </c>
      <c r="O44" s="93">
        <v>4.0169972238111704</v>
      </c>
      <c r="P44" s="93">
        <v>2.6020328381548001</v>
      </c>
      <c r="Q44" s="93">
        <v>4.1421721170062797</v>
      </c>
      <c r="R44" s="58"/>
    </row>
    <row r="45" spans="1:18" x14ac:dyDescent="0.2">
      <c r="A45" s="40" t="s">
        <v>51</v>
      </c>
      <c r="B45" s="19" t="s">
        <v>51</v>
      </c>
      <c r="C45" s="41" t="s">
        <v>11</v>
      </c>
      <c r="D45" s="42" t="s">
        <v>12</v>
      </c>
      <c r="F45" s="99">
        <v>61.170185040396099</v>
      </c>
      <c r="G45" s="100">
        <v>65.123794631222296</v>
      </c>
      <c r="H45" s="101">
        <v>116.166363171573</v>
      </c>
      <c r="I45" s="102">
        <v>113.202016567952</v>
      </c>
      <c r="J45" s="101">
        <v>71.059179306749996</v>
      </c>
      <c r="K45" s="102">
        <v>73.721448788115694</v>
      </c>
      <c r="L45" s="99">
        <v>-6.0709140387385903</v>
      </c>
      <c r="M45" s="100">
        <v>2.6186340963646901</v>
      </c>
      <c r="N45" s="100">
        <v>-3.6112549673532999</v>
      </c>
      <c r="O45" s="100">
        <v>-3.6112549673532999</v>
      </c>
      <c r="P45" s="100">
        <v>0</v>
      </c>
      <c r="Q45" s="100">
        <v>-6.0709140387385903</v>
      </c>
      <c r="R45" s="58"/>
    </row>
    <row r="46" spans="1:18" x14ac:dyDescent="0.2">
      <c r="A46" s="40" t="s">
        <v>52</v>
      </c>
      <c r="B46" s="19" t="s">
        <v>52</v>
      </c>
      <c r="C46" s="41" t="s">
        <v>11</v>
      </c>
      <c r="D46" s="42" t="s">
        <v>12</v>
      </c>
      <c r="F46" s="103">
        <v>53.693693693693604</v>
      </c>
      <c r="G46" s="104">
        <v>55.041776605101099</v>
      </c>
      <c r="H46" s="105">
        <v>111.60228058853799</v>
      </c>
      <c r="I46" s="106">
        <v>109.09578276674701</v>
      </c>
      <c r="J46" s="105">
        <v>59.9233866943866</v>
      </c>
      <c r="K46" s="106">
        <v>60.048257036059802</v>
      </c>
      <c r="L46" s="103">
        <v>-2.4491994891068098</v>
      </c>
      <c r="M46" s="104">
        <v>2.2975203607550001</v>
      </c>
      <c r="N46" s="104">
        <v>-0.20794998528954001</v>
      </c>
      <c r="O46" s="104">
        <v>-5.0132399925942002</v>
      </c>
      <c r="P46" s="104">
        <v>-4.8153034300791502</v>
      </c>
      <c r="Q46" s="104">
        <v>-7.1465665321775198</v>
      </c>
      <c r="R46" s="58"/>
    </row>
    <row r="47" spans="1:18" x14ac:dyDescent="0.2">
      <c r="A47" s="40" t="s">
        <v>53</v>
      </c>
      <c r="B47" s="19" t="s">
        <v>53</v>
      </c>
      <c r="C47" s="41" t="s">
        <v>11</v>
      </c>
      <c r="D47" s="42" t="s">
        <v>12</v>
      </c>
      <c r="F47" s="99">
        <v>64.2536843001959</v>
      </c>
      <c r="G47" s="100">
        <v>63.5614192391443</v>
      </c>
      <c r="H47" s="101">
        <v>125.28273628681301</v>
      </c>
      <c r="I47" s="102">
        <v>123.19631670374601</v>
      </c>
      <c r="J47" s="101">
        <v>80.498773856376104</v>
      </c>
      <c r="K47" s="102">
        <v>78.305327347252401</v>
      </c>
      <c r="L47" s="99">
        <v>1.0891277591631201</v>
      </c>
      <c r="M47" s="100">
        <v>1.69357302141111</v>
      </c>
      <c r="N47" s="100">
        <v>2.80114595447212</v>
      </c>
      <c r="O47" s="100">
        <v>3.05133447415125</v>
      </c>
      <c r="P47" s="100">
        <v>0.24337133341872599</v>
      </c>
      <c r="Q47" s="100">
        <v>1.33514971733195</v>
      </c>
      <c r="R47" s="58"/>
    </row>
    <row r="48" spans="1:18" x14ac:dyDescent="0.2">
      <c r="A48" s="40" t="s">
        <v>54</v>
      </c>
      <c r="B48" s="19" t="s">
        <v>54</v>
      </c>
      <c r="C48" s="41" t="s">
        <v>11</v>
      </c>
      <c r="D48" s="42" t="s">
        <v>12</v>
      </c>
      <c r="F48" s="103">
        <v>72.067417702632298</v>
      </c>
      <c r="G48" s="104">
        <v>75.946352245727297</v>
      </c>
      <c r="H48" s="105">
        <v>160.50084369881199</v>
      </c>
      <c r="I48" s="106">
        <v>164.15294217950901</v>
      </c>
      <c r="J48" s="105">
        <v>115.668813444672</v>
      </c>
      <c r="K48" s="106">
        <v>124.668171689375</v>
      </c>
      <c r="L48" s="103">
        <v>-5.1074665581626899</v>
      </c>
      <c r="M48" s="104">
        <v>-2.22481451273871</v>
      </c>
      <c r="N48" s="104">
        <v>-7.2186494136821198</v>
      </c>
      <c r="O48" s="104">
        <v>-5.7257506922527099</v>
      </c>
      <c r="P48" s="104">
        <v>1.6090504309274001</v>
      </c>
      <c r="Q48" s="104">
        <v>-3.5805978398988798</v>
      </c>
      <c r="R48" s="58"/>
    </row>
    <row r="49" spans="1:18" x14ac:dyDescent="0.2">
      <c r="A49" s="40" t="s">
        <v>55</v>
      </c>
      <c r="B49" s="19" t="s">
        <v>55</v>
      </c>
      <c r="C49" s="41" t="s">
        <v>11</v>
      </c>
      <c r="D49" s="42" t="s">
        <v>12</v>
      </c>
      <c r="F49" s="99">
        <v>59.809207797594297</v>
      </c>
      <c r="G49" s="100">
        <v>59.779044107377302</v>
      </c>
      <c r="H49" s="101">
        <v>104.598045815996</v>
      </c>
      <c r="I49" s="102">
        <v>105.866233323831</v>
      </c>
      <c r="J49" s="101">
        <v>62.5592625743121</v>
      </c>
      <c r="K49" s="102">
        <v>63.285822313472401</v>
      </c>
      <c r="L49" s="99">
        <v>5.0458635910733199E-2</v>
      </c>
      <c r="M49" s="100">
        <v>-1.19791501786634</v>
      </c>
      <c r="N49" s="100">
        <v>-1.14806083353299</v>
      </c>
      <c r="O49" s="100">
        <v>-0.13742339296407199</v>
      </c>
      <c r="P49" s="100">
        <v>1.0223749266739199</v>
      </c>
      <c r="Q49" s="100">
        <v>1.0733494390265499</v>
      </c>
      <c r="R49" s="58"/>
    </row>
    <row r="50" spans="1:18" x14ac:dyDescent="0.2">
      <c r="A50" s="40" t="s">
        <v>56</v>
      </c>
      <c r="B50" s="19" t="s">
        <v>56</v>
      </c>
      <c r="C50" s="41" t="s">
        <v>11</v>
      </c>
      <c r="D50" s="42" t="s">
        <v>12</v>
      </c>
      <c r="F50" s="103">
        <v>61.352431712191802</v>
      </c>
      <c r="G50" s="104">
        <v>61.712832550860703</v>
      </c>
      <c r="H50" s="105">
        <v>109.82006418841399</v>
      </c>
      <c r="I50" s="106">
        <v>111.219616325806</v>
      </c>
      <c r="J50" s="105">
        <v>67.377279887482402</v>
      </c>
      <c r="K50" s="106">
        <v>68.636775586854398</v>
      </c>
      <c r="L50" s="103">
        <v>-0.58399659158704598</v>
      </c>
      <c r="M50" s="104">
        <v>-1.2583680681756</v>
      </c>
      <c r="N50" s="104">
        <v>-1.83501583313488</v>
      </c>
      <c r="O50" s="104">
        <v>3.7645360806088202</v>
      </c>
      <c r="P50" s="104">
        <v>5.7042253521126698</v>
      </c>
      <c r="Q50" s="104">
        <v>5.0869162788928399</v>
      </c>
      <c r="R50" s="58"/>
    </row>
    <row r="51" spans="1:18" x14ac:dyDescent="0.2">
      <c r="A51" s="40" t="s">
        <v>57</v>
      </c>
      <c r="B51" s="19" t="s">
        <v>57</v>
      </c>
      <c r="C51" s="41" t="s">
        <v>11</v>
      </c>
      <c r="D51" s="42" t="s">
        <v>12</v>
      </c>
      <c r="F51" s="99">
        <v>59.7405597848729</v>
      </c>
      <c r="G51" s="100">
        <v>57.887243735763001</v>
      </c>
      <c r="H51" s="101">
        <v>125.474907280023</v>
      </c>
      <c r="I51" s="102">
        <v>118.12582239711401</v>
      </c>
      <c r="J51" s="101">
        <v>74.959411998636497</v>
      </c>
      <c r="K51" s="102">
        <v>68.379782725892099</v>
      </c>
      <c r="L51" s="99">
        <v>3.2015966377145699</v>
      </c>
      <c r="M51" s="100">
        <v>6.2214042059351504</v>
      </c>
      <c r="N51" s="100">
        <v>9.6221851115255799</v>
      </c>
      <c r="O51" s="100">
        <v>9.8843794039335506</v>
      </c>
      <c r="P51" s="100">
        <v>0.23917995444191301</v>
      </c>
      <c r="Q51" s="100">
        <v>3.4484341695359801</v>
      </c>
      <c r="R51" s="58"/>
    </row>
    <row r="52" spans="1:18" x14ac:dyDescent="0.2">
      <c r="A52" s="40" t="s">
        <v>58</v>
      </c>
      <c r="B52" s="19" t="s">
        <v>58</v>
      </c>
      <c r="C52" s="41" t="s">
        <v>11</v>
      </c>
      <c r="D52" s="42" t="s">
        <v>12</v>
      </c>
      <c r="F52" s="103">
        <v>54.745908699396999</v>
      </c>
      <c r="G52" s="104">
        <v>50.032299741602003</v>
      </c>
      <c r="H52" s="105">
        <v>90.439929594084305</v>
      </c>
      <c r="I52" s="106">
        <v>88.875044544867606</v>
      </c>
      <c r="J52" s="105">
        <v>49.512161283376301</v>
      </c>
      <c r="K52" s="106">
        <v>44.466228682170502</v>
      </c>
      <c r="L52" s="103">
        <v>9.4211319130621902</v>
      </c>
      <c r="M52" s="104">
        <v>1.76076991829428</v>
      </c>
      <c r="N52" s="104">
        <v>11.3477862880444</v>
      </c>
      <c r="O52" s="104">
        <v>11.3477862880444</v>
      </c>
      <c r="P52" s="104">
        <v>0</v>
      </c>
      <c r="Q52" s="104">
        <v>9.4211319130621902</v>
      </c>
      <c r="R52" s="58"/>
    </row>
    <row r="53" spans="1:18" x14ac:dyDescent="0.2">
      <c r="A53" s="40" t="s">
        <v>59</v>
      </c>
      <c r="B53" s="19" t="s">
        <v>59</v>
      </c>
      <c r="C53" s="41" t="s">
        <v>11</v>
      </c>
      <c r="D53" s="42" t="s">
        <v>12</v>
      </c>
      <c r="F53" s="99">
        <v>59.736158578263797</v>
      </c>
      <c r="G53" s="100">
        <v>61.039426523297401</v>
      </c>
      <c r="H53" s="101">
        <v>122.822976100571</v>
      </c>
      <c r="I53" s="102">
        <v>120.177039830398</v>
      </c>
      <c r="J53" s="101">
        <v>73.369727773980401</v>
      </c>
      <c r="K53" s="102">
        <v>73.355375925150099</v>
      </c>
      <c r="L53" s="99">
        <v>-2.1351248189335701</v>
      </c>
      <c r="M53" s="100">
        <v>2.2016986555059601</v>
      </c>
      <c r="N53" s="100">
        <v>1.9564822140549099E-2</v>
      </c>
      <c r="O53" s="100">
        <v>2.1705232054123802</v>
      </c>
      <c r="P53" s="100">
        <v>2.1505376344085998</v>
      </c>
      <c r="Q53" s="100">
        <v>-3.0503847297740399E-2</v>
      </c>
      <c r="R53" s="58"/>
    </row>
    <row r="54" spans="1:18" x14ac:dyDescent="0.2">
      <c r="A54" s="63" t="s">
        <v>66</v>
      </c>
      <c r="B54" s="19" t="s">
        <v>72</v>
      </c>
      <c r="C54" s="41" t="s">
        <v>11</v>
      </c>
      <c r="D54" s="42" t="s">
        <v>12</v>
      </c>
      <c r="F54" s="103">
        <v>68.822576914179905</v>
      </c>
      <c r="G54" s="104">
        <v>65.204402515723203</v>
      </c>
      <c r="H54" s="105">
        <v>334.95039375504098</v>
      </c>
      <c r="I54" s="106">
        <v>333.20801172302401</v>
      </c>
      <c r="J54" s="105">
        <v>230.52149236641199</v>
      </c>
      <c r="K54" s="106">
        <v>217.26629317851899</v>
      </c>
      <c r="L54" s="103">
        <v>5.5489725522509197</v>
      </c>
      <c r="M54" s="104">
        <v>0.52291120582809503</v>
      </c>
      <c r="N54" s="104">
        <v>6.10089995736306</v>
      </c>
      <c r="O54" s="104">
        <v>10.9516667914079</v>
      </c>
      <c r="P54" s="104">
        <v>4.5718432510885298</v>
      </c>
      <c r="Q54" s="104">
        <v>10.3745061304743</v>
      </c>
    </row>
    <row r="55" spans="1:18" x14ac:dyDescent="0.2">
      <c r="A55" s="19" t="s">
        <v>67</v>
      </c>
      <c r="B55" t="s">
        <v>73</v>
      </c>
      <c r="C55" s="41" t="s">
        <v>11</v>
      </c>
      <c r="D55" s="42" t="s">
        <v>12</v>
      </c>
      <c r="F55" s="99">
        <v>72.425422474554395</v>
      </c>
      <c r="G55" s="100">
        <v>73.544208353419606</v>
      </c>
      <c r="H55" s="101">
        <v>206.221765481315</v>
      </c>
      <c r="I55" s="102">
        <v>206.58470170425801</v>
      </c>
      <c r="J55" s="101">
        <v>149.35698488432701</v>
      </c>
      <c r="K55" s="102">
        <v>151.93108344767001</v>
      </c>
      <c r="L55" s="99">
        <v>-1.5212426701077</v>
      </c>
      <c r="M55" s="100">
        <v>-0.17568397850839601</v>
      </c>
      <c r="N55" s="100">
        <v>-1.6942540689704899</v>
      </c>
      <c r="O55" s="100">
        <v>0.164904548036408</v>
      </c>
      <c r="P55" s="100">
        <v>1.8912003559906501</v>
      </c>
      <c r="Q55" s="100">
        <v>0.34118793909038903</v>
      </c>
    </row>
    <row r="56" spans="1:18" x14ac:dyDescent="0.2">
      <c r="A56" s="63" t="s">
        <v>68</v>
      </c>
      <c r="B56" t="s">
        <v>74</v>
      </c>
      <c r="C56" s="41" t="s">
        <v>11</v>
      </c>
      <c r="D56" s="42" t="s">
        <v>12</v>
      </c>
      <c r="F56" s="103">
        <v>71.535889522000602</v>
      </c>
      <c r="G56" s="104">
        <v>73.869707496349903</v>
      </c>
      <c r="H56" s="105">
        <v>155.13589954669999</v>
      </c>
      <c r="I56" s="106">
        <v>157.68450393041701</v>
      </c>
      <c r="J56" s="105">
        <v>110.977845708689</v>
      </c>
      <c r="K56" s="106">
        <v>116.48108182047</v>
      </c>
      <c r="L56" s="103">
        <v>-3.1593708076679201</v>
      </c>
      <c r="M56" s="104">
        <v>-1.6162681304702999</v>
      </c>
      <c r="N56" s="104">
        <v>-4.7245750346505</v>
      </c>
      <c r="O56" s="104">
        <v>-3.0236906922695401</v>
      </c>
      <c r="P56" s="104">
        <v>1.7852288173991799</v>
      </c>
      <c r="Q56" s="104">
        <v>-1.4305439883757201</v>
      </c>
    </row>
    <row r="57" spans="1:18" x14ac:dyDescent="0.2">
      <c r="A57" s="19" t="s">
        <v>69</v>
      </c>
      <c r="B57" t="s">
        <v>75</v>
      </c>
      <c r="C57" s="41" t="s">
        <v>11</v>
      </c>
      <c r="D57" s="42" t="s">
        <v>12</v>
      </c>
      <c r="F57" s="99">
        <v>68.049402313779197</v>
      </c>
      <c r="G57" s="100">
        <v>69.831029185867806</v>
      </c>
      <c r="H57" s="101">
        <v>125.341813211088</v>
      </c>
      <c r="I57" s="102">
        <v>126.816505092507</v>
      </c>
      <c r="J57" s="101">
        <v>85.294354739399097</v>
      </c>
      <c r="K57" s="102">
        <v>88.557270683646294</v>
      </c>
      <c r="L57" s="99">
        <v>-2.5513398454238998</v>
      </c>
      <c r="M57" s="100">
        <v>-1.1628548510646599</v>
      </c>
      <c r="N57" s="100">
        <v>-3.6845263173289</v>
      </c>
      <c r="O57" s="100">
        <v>-0.78518286248411795</v>
      </c>
      <c r="P57" s="100">
        <v>3.0102571725880698</v>
      </c>
      <c r="Q57" s="100">
        <v>0.38211543647020402</v>
      </c>
    </row>
    <row r="58" spans="1:18" x14ac:dyDescent="0.2">
      <c r="A58" s="63" t="s">
        <v>70</v>
      </c>
      <c r="B58" t="s">
        <v>76</v>
      </c>
      <c r="C58" s="41" t="s">
        <v>11</v>
      </c>
      <c r="D58" s="42" t="s">
        <v>12</v>
      </c>
      <c r="F58" s="103">
        <v>62.827788947785201</v>
      </c>
      <c r="G58" s="104">
        <v>64.141159579667601</v>
      </c>
      <c r="H58" s="105">
        <v>89.519081088157606</v>
      </c>
      <c r="I58" s="106">
        <v>89.143931538653803</v>
      </c>
      <c r="J58" s="105">
        <v>56.242859334064399</v>
      </c>
      <c r="K58" s="106">
        <v>57.177951383797598</v>
      </c>
      <c r="L58" s="103">
        <v>-2.04762533214114</v>
      </c>
      <c r="M58" s="104">
        <v>0.42083576865925199</v>
      </c>
      <c r="N58" s="104">
        <v>-1.63540670328767</v>
      </c>
      <c r="O58" s="104">
        <v>-1.36497618652618</v>
      </c>
      <c r="P58" s="104">
        <v>0.274926686217008</v>
      </c>
      <c r="Q58" s="104">
        <v>-1.77832811439593</v>
      </c>
    </row>
    <row r="59" spans="1:18" x14ac:dyDescent="0.2">
      <c r="A59" s="19" t="s">
        <v>71</v>
      </c>
      <c r="B59" t="s">
        <v>77</v>
      </c>
      <c r="C59" s="41" t="s">
        <v>11</v>
      </c>
      <c r="D59" s="42" t="s">
        <v>12</v>
      </c>
      <c r="F59" s="99">
        <v>54.950139337974598</v>
      </c>
      <c r="G59" s="100">
        <v>53.488943488943399</v>
      </c>
      <c r="H59" s="101">
        <v>65.9414433010257</v>
      </c>
      <c r="I59" s="102">
        <v>67.503892494798507</v>
      </c>
      <c r="J59" s="101">
        <v>36.234914975385202</v>
      </c>
      <c r="K59" s="102">
        <v>36.107118909379899</v>
      </c>
      <c r="L59" s="99">
        <v>2.7317717526674299</v>
      </c>
      <c r="M59" s="100">
        <v>-2.31460607089166</v>
      </c>
      <c r="N59" s="100">
        <v>0.35393592694562898</v>
      </c>
      <c r="O59" s="100">
        <v>-0.41768271611167701</v>
      </c>
      <c r="P59" s="100">
        <v>-0.76889723948547395</v>
      </c>
      <c r="Q59" s="100">
        <v>1.9418699955866501</v>
      </c>
    </row>
  </sheetData>
  <sheetProtection selectLockedCells="1" selectUnlockedCells="1"/>
  <mergeCells count="6">
    <mergeCell ref="C6:D6"/>
    <mergeCell ref="F7:G7"/>
    <mergeCell ref="H7:I7"/>
    <mergeCell ref="J7:K7"/>
    <mergeCell ref="F1:Q1"/>
    <mergeCell ref="F6:Q6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topLeftCell="B1" workbookViewId="0"/>
  </sheetViews>
  <sheetFormatPr defaultColWidth="8.85546875" defaultRowHeight="12.75" x14ac:dyDescent="0.2"/>
  <cols>
    <col min="1" max="1" width="33" customWidth="1"/>
    <col min="2" max="2" width="21.7109375" customWidth="1"/>
    <col min="12" max="12" width="12.140625" customWidth="1"/>
  </cols>
  <sheetData>
    <row r="1" spans="1:18" ht="25.5" x14ac:dyDescent="0.35">
      <c r="A1" s="43" t="s">
        <v>85</v>
      </c>
      <c r="B1" s="56" t="s">
        <v>60</v>
      </c>
      <c r="D1" s="46"/>
      <c r="E1" s="1"/>
      <c r="F1" s="130" t="s">
        <v>86</v>
      </c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18" ht="25.5" x14ac:dyDescent="0.35">
      <c r="A2" s="24"/>
      <c r="B2" s="1"/>
      <c r="C2" s="22"/>
      <c r="D2" s="23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">
      <c r="A3" s="25"/>
      <c r="B3" s="1"/>
      <c r="C3" s="25"/>
      <c r="D3" s="26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x14ac:dyDescent="0.2">
      <c r="A6" s="2"/>
      <c r="B6" s="27"/>
      <c r="C6" s="125" t="s">
        <v>0</v>
      </c>
      <c r="D6" s="126"/>
      <c r="E6" s="28"/>
      <c r="F6" s="130" t="s">
        <v>86</v>
      </c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</row>
    <row r="7" spans="1:18" x14ac:dyDescent="0.2">
      <c r="A7" s="4"/>
      <c r="B7" s="29"/>
      <c r="C7" s="3"/>
      <c r="D7" s="17"/>
      <c r="E7" s="30"/>
      <c r="F7" s="127" t="s">
        <v>1</v>
      </c>
      <c r="G7" s="128"/>
      <c r="H7" s="127" t="s">
        <v>2</v>
      </c>
      <c r="I7" s="128"/>
      <c r="J7" s="127" t="s">
        <v>3</v>
      </c>
      <c r="K7" s="128"/>
      <c r="L7" s="49" t="s">
        <v>79</v>
      </c>
      <c r="M7" s="50"/>
      <c r="N7" s="50"/>
      <c r="O7" s="50"/>
      <c r="P7" s="50"/>
      <c r="Q7" s="51"/>
    </row>
    <row r="8" spans="1:18" ht="22.5" x14ac:dyDescent="0.2">
      <c r="A8" s="6"/>
      <c r="B8" s="31"/>
      <c r="C8" s="5" t="s">
        <v>4</v>
      </c>
      <c r="D8" s="5" t="s">
        <v>5</v>
      </c>
      <c r="E8" s="32"/>
      <c r="F8" s="5">
        <v>2025</v>
      </c>
      <c r="G8" s="52">
        <v>2024</v>
      </c>
      <c r="H8" s="5">
        <v>2025</v>
      </c>
      <c r="I8" s="52">
        <v>2024</v>
      </c>
      <c r="J8" s="5">
        <v>2025</v>
      </c>
      <c r="K8" s="52">
        <v>2024</v>
      </c>
      <c r="L8" s="5" t="s">
        <v>6</v>
      </c>
      <c r="M8" s="53" t="s">
        <v>2</v>
      </c>
      <c r="N8" s="53" t="s">
        <v>3</v>
      </c>
      <c r="O8" s="54" t="s">
        <v>7</v>
      </c>
      <c r="P8" s="54" t="s">
        <v>8</v>
      </c>
      <c r="Q8" s="55" t="s">
        <v>9</v>
      </c>
    </row>
    <row r="9" spans="1:18" x14ac:dyDescent="0.2">
      <c r="A9" s="33" t="s">
        <v>10</v>
      </c>
      <c r="B9" s="19" t="s">
        <v>10</v>
      </c>
      <c r="C9" s="34" t="s">
        <v>11</v>
      </c>
      <c r="D9" s="35" t="s">
        <v>12</v>
      </c>
      <c r="E9" s="19"/>
      <c r="F9" s="92">
        <v>59.7716471897727</v>
      </c>
      <c r="G9" s="93">
        <v>59.923345030692801</v>
      </c>
      <c r="H9" s="94">
        <v>158.705702482096</v>
      </c>
      <c r="I9" s="95">
        <v>155.81211094498701</v>
      </c>
      <c r="J9" s="94">
        <v>94.861012557648905</v>
      </c>
      <c r="K9" s="95">
        <v>93.367828841170706</v>
      </c>
      <c r="L9" s="92">
        <v>-0.25315315899410401</v>
      </c>
      <c r="M9" s="93">
        <v>1.85710309651774</v>
      </c>
      <c r="N9" s="93">
        <v>1.5992486223690201</v>
      </c>
      <c r="O9" s="93">
        <v>2.2712745922811899</v>
      </c>
      <c r="P9" s="93">
        <v>0.66144777547518896</v>
      </c>
      <c r="Q9" s="93">
        <v>0.406620140542373</v>
      </c>
      <c r="R9" s="58"/>
    </row>
    <row r="10" spans="1:18" x14ac:dyDescent="0.2">
      <c r="A10" s="36"/>
      <c r="B10" s="19"/>
      <c r="C10" s="37"/>
      <c r="D10" s="38"/>
      <c r="E10" s="1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57"/>
    </row>
    <row r="11" spans="1:18" x14ac:dyDescent="0.2">
      <c r="A11" s="33" t="s">
        <v>13</v>
      </c>
      <c r="B11" s="19" t="s">
        <v>13</v>
      </c>
      <c r="C11" s="34" t="s">
        <v>11</v>
      </c>
      <c r="D11" s="35" t="s">
        <v>12</v>
      </c>
      <c r="E11" s="19"/>
      <c r="F11" s="92">
        <v>58.441045562088398</v>
      </c>
      <c r="G11" s="93">
        <v>58.163742428008298</v>
      </c>
      <c r="H11" s="94">
        <v>127.223923013929</v>
      </c>
      <c r="I11" s="95">
        <v>124.99167415366099</v>
      </c>
      <c r="J11" s="94">
        <v>74.350990814446803</v>
      </c>
      <c r="K11" s="95">
        <v>72.699835411191401</v>
      </c>
      <c r="L11" s="92">
        <v>0.47676288097050801</v>
      </c>
      <c r="M11" s="93">
        <v>1.78591804244764</v>
      </c>
      <c r="N11" s="93">
        <v>2.2711955177291001</v>
      </c>
      <c r="O11" s="93">
        <v>3.81721018297478</v>
      </c>
      <c r="P11" s="93">
        <v>1.5116814244903101</v>
      </c>
      <c r="Q11" s="93">
        <v>1.99565144137132</v>
      </c>
      <c r="R11" s="58"/>
    </row>
    <row r="12" spans="1:18" x14ac:dyDescent="0.2">
      <c r="A12" s="36"/>
      <c r="B12" s="19"/>
      <c r="C12" s="37"/>
      <c r="D12" s="38"/>
      <c r="E12" s="1"/>
      <c r="F12" s="97"/>
      <c r="G12" s="97"/>
      <c r="H12" s="98"/>
      <c r="I12" s="98"/>
      <c r="J12" s="98"/>
      <c r="K12" s="98"/>
      <c r="L12" s="97"/>
      <c r="M12" s="97"/>
      <c r="N12" s="97"/>
      <c r="O12" s="97"/>
      <c r="P12" s="97"/>
      <c r="Q12" s="97"/>
      <c r="R12" s="57"/>
    </row>
    <row r="13" spans="1:18" x14ac:dyDescent="0.2">
      <c r="A13" s="39" t="s">
        <v>14</v>
      </c>
      <c r="B13" s="19"/>
      <c r="C13" s="7"/>
      <c r="D13" s="18"/>
      <c r="E13" s="1"/>
      <c r="F13" s="91"/>
      <c r="G13" s="91"/>
      <c r="H13" s="107"/>
      <c r="I13" s="107"/>
      <c r="J13" s="107"/>
      <c r="K13" s="107"/>
      <c r="L13" s="91"/>
      <c r="M13" s="91"/>
      <c r="N13" s="91"/>
      <c r="O13" s="91"/>
      <c r="P13" s="91"/>
      <c r="Q13" s="91"/>
      <c r="R13" s="57"/>
    </row>
    <row r="14" spans="1:18" x14ac:dyDescent="0.2">
      <c r="A14" s="33" t="s">
        <v>15</v>
      </c>
      <c r="B14" s="19" t="s">
        <v>15</v>
      </c>
      <c r="C14" s="34" t="s">
        <v>11</v>
      </c>
      <c r="D14" s="35" t="s">
        <v>12</v>
      </c>
      <c r="E14" s="19"/>
      <c r="F14" s="92">
        <v>54.839523396126403</v>
      </c>
      <c r="G14" s="93">
        <v>54.984756689642602</v>
      </c>
      <c r="H14" s="94">
        <v>112.120136956522</v>
      </c>
      <c r="I14" s="95">
        <v>111.722058316681</v>
      </c>
      <c r="J14" s="94">
        <v>61.486148738041202</v>
      </c>
      <c r="K14" s="95">
        <v>61.430101934088199</v>
      </c>
      <c r="L14" s="92">
        <v>-0.26413373862136802</v>
      </c>
      <c r="M14" s="93">
        <v>0.35631158773711202</v>
      </c>
      <c r="N14" s="93">
        <v>9.1236709997912904E-2</v>
      </c>
      <c r="O14" s="93">
        <v>0.472908788879155</v>
      </c>
      <c r="P14" s="93">
        <v>0.38132417125296397</v>
      </c>
      <c r="Q14" s="93">
        <v>0.11618322684179801</v>
      </c>
      <c r="R14" s="58"/>
    </row>
    <row r="15" spans="1:18" x14ac:dyDescent="0.2">
      <c r="A15" s="40" t="s">
        <v>16</v>
      </c>
      <c r="B15" s="19" t="s">
        <v>48</v>
      </c>
      <c r="C15" s="41" t="s">
        <v>11</v>
      </c>
      <c r="D15" s="42" t="s">
        <v>12</v>
      </c>
      <c r="E15" s="19"/>
      <c r="F15" s="99">
        <v>62.053300167951903</v>
      </c>
      <c r="G15" s="100">
        <v>60.748956957584603</v>
      </c>
      <c r="H15" s="101">
        <v>114.52354892320299</v>
      </c>
      <c r="I15" s="102">
        <v>114.50295550979899</v>
      </c>
      <c r="J15" s="101">
        <v>71.065641576306405</v>
      </c>
      <c r="K15" s="102">
        <v>69.559351157810298</v>
      </c>
      <c r="L15" s="99">
        <v>2.1471038774838598</v>
      </c>
      <c r="M15" s="100">
        <v>1.7985049653893598E-2</v>
      </c>
      <c r="N15" s="100">
        <v>2.1654750848362401</v>
      </c>
      <c r="O15" s="100">
        <v>4.87774892342693</v>
      </c>
      <c r="P15" s="100">
        <v>2.6547851280860502</v>
      </c>
      <c r="Q15" s="100">
        <v>4.8588899999939104</v>
      </c>
      <c r="R15" s="58"/>
    </row>
    <row r="16" spans="1:18" x14ac:dyDescent="0.2">
      <c r="A16" s="40" t="s">
        <v>17</v>
      </c>
      <c r="B16" s="19" t="s">
        <v>17</v>
      </c>
      <c r="C16" s="41" t="s">
        <v>11</v>
      </c>
      <c r="D16" s="42" t="s">
        <v>12</v>
      </c>
      <c r="E16" s="19"/>
      <c r="F16" s="103">
        <v>52.3429346071376</v>
      </c>
      <c r="G16" s="104">
        <v>52.2110914450667</v>
      </c>
      <c r="H16" s="105">
        <v>112.57456663669601</v>
      </c>
      <c r="I16" s="106">
        <v>111.119164712741</v>
      </c>
      <c r="J16" s="105">
        <v>58.924831798914603</v>
      </c>
      <c r="K16" s="106">
        <v>58.016528701163999</v>
      </c>
      <c r="L16" s="103">
        <v>0.25251945213532001</v>
      </c>
      <c r="M16" s="104">
        <v>1.3097667964989601</v>
      </c>
      <c r="N16" s="104">
        <v>1.5655936645730499</v>
      </c>
      <c r="O16" s="104">
        <v>2.92232145510815</v>
      </c>
      <c r="P16" s="104">
        <v>1.33581436545901</v>
      </c>
      <c r="Q16" s="104">
        <v>1.5917070087115299</v>
      </c>
      <c r="R16" s="58"/>
    </row>
    <row r="17" spans="1:18" x14ac:dyDescent="0.2">
      <c r="A17" s="40" t="s">
        <v>18</v>
      </c>
      <c r="B17" s="19" t="s">
        <v>18</v>
      </c>
      <c r="C17" s="41" t="s">
        <v>11</v>
      </c>
      <c r="D17" s="42" t="s">
        <v>12</v>
      </c>
      <c r="E17" s="19"/>
      <c r="F17" s="99">
        <v>64.4006048634552</v>
      </c>
      <c r="G17" s="100">
        <v>65.153802446245393</v>
      </c>
      <c r="H17" s="101">
        <v>197.522006646047</v>
      </c>
      <c r="I17" s="102">
        <v>185.333024991531</v>
      </c>
      <c r="J17" s="101">
        <v>127.205367018488</v>
      </c>
      <c r="K17" s="102">
        <v>120.751512970633</v>
      </c>
      <c r="L17" s="99">
        <v>-1.1560301233555399</v>
      </c>
      <c r="M17" s="100">
        <v>6.5767996044270998</v>
      </c>
      <c r="N17" s="100">
        <v>5.3447396964916498</v>
      </c>
      <c r="O17" s="100">
        <v>7.6102312653899604</v>
      </c>
      <c r="P17" s="100">
        <v>2.1505502556894598</v>
      </c>
      <c r="Q17" s="100">
        <v>0.96965912356024997</v>
      </c>
      <c r="R17" s="58"/>
    </row>
    <row r="18" spans="1:18" x14ac:dyDescent="0.2">
      <c r="A18" s="36"/>
      <c r="B18" s="19"/>
      <c r="C18" s="37"/>
      <c r="D18" s="38"/>
      <c r="E18" s="1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57"/>
    </row>
    <row r="19" spans="1:18" x14ac:dyDescent="0.2">
      <c r="A19" s="39" t="s">
        <v>19</v>
      </c>
      <c r="B19" s="19"/>
      <c r="C19" s="7"/>
      <c r="D19" s="18"/>
      <c r="E19" s="1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57"/>
    </row>
    <row r="20" spans="1:18" x14ac:dyDescent="0.2">
      <c r="A20" s="33" t="s">
        <v>20</v>
      </c>
      <c r="B20" s="19" t="s">
        <v>20</v>
      </c>
      <c r="C20" s="34" t="s">
        <v>11</v>
      </c>
      <c r="D20" s="35" t="s">
        <v>12</v>
      </c>
      <c r="E20" s="19"/>
      <c r="F20" s="92">
        <v>71.007979285563295</v>
      </c>
      <c r="G20" s="93">
        <v>70.785871509148393</v>
      </c>
      <c r="H20" s="94">
        <v>202.80185319000299</v>
      </c>
      <c r="I20" s="95">
        <v>195.391300402784</v>
      </c>
      <c r="J20" s="94">
        <v>144.00549790389601</v>
      </c>
      <c r="K20" s="95">
        <v>138.30943484316899</v>
      </c>
      <c r="L20" s="92">
        <v>0.31377416379787199</v>
      </c>
      <c r="M20" s="93">
        <v>3.7926728426200702</v>
      </c>
      <c r="N20" s="93">
        <v>4.11834743391546</v>
      </c>
      <c r="O20" s="93">
        <v>1.64752408375032</v>
      </c>
      <c r="P20" s="93">
        <v>-2.37309120924473</v>
      </c>
      <c r="Q20" s="93">
        <v>-2.0667631925448302</v>
      </c>
      <c r="R20" s="58"/>
    </row>
    <row r="21" spans="1:18" x14ac:dyDescent="0.2">
      <c r="A21" s="40" t="s">
        <v>21</v>
      </c>
      <c r="B21" s="19" t="s">
        <v>21</v>
      </c>
      <c r="C21" s="41" t="s">
        <v>11</v>
      </c>
      <c r="D21" s="42" t="s">
        <v>12</v>
      </c>
      <c r="E21" s="19"/>
      <c r="F21" s="99">
        <v>59.795008183306003</v>
      </c>
      <c r="G21" s="100">
        <v>58.399698379880697</v>
      </c>
      <c r="H21" s="101">
        <v>147.06698221100001</v>
      </c>
      <c r="I21" s="102">
        <v>140.37843244099901</v>
      </c>
      <c r="J21" s="101">
        <v>87.938714048008706</v>
      </c>
      <c r="K21" s="102">
        <v>81.9805811359481</v>
      </c>
      <c r="L21" s="99">
        <v>2.3892414552367098</v>
      </c>
      <c r="M21" s="100">
        <v>4.7646562607201099</v>
      </c>
      <c r="N21" s="100">
        <v>7.2677368585374804</v>
      </c>
      <c r="O21" s="100">
        <v>7.0488794250157998</v>
      </c>
      <c r="P21" s="100">
        <v>-0.2040291330191</v>
      </c>
      <c r="Q21" s="100">
        <v>2.18033757359076</v>
      </c>
      <c r="R21" s="58"/>
    </row>
    <row r="22" spans="1:18" x14ac:dyDescent="0.2">
      <c r="A22" s="40" t="s">
        <v>22</v>
      </c>
      <c r="B22" s="19" t="s">
        <v>22</v>
      </c>
      <c r="C22" s="41" t="s">
        <v>11</v>
      </c>
      <c r="D22" s="42" t="s">
        <v>12</v>
      </c>
      <c r="E22" s="19"/>
      <c r="F22" s="103">
        <v>62.792897348111097</v>
      </c>
      <c r="G22" s="104">
        <v>64.067904498893299</v>
      </c>
      <c r="H22" s="105">
        <v>155.19296297665301</v>
      </c>
      <c r="I22" s="106">
        <v>155.21103324095901</v>
      </c>
      <c r="J22" s="105">
        <v>97.450157933422304</v>
      </c>
      <c r="K22" s="106">
        <v>99.440456548563304</v>
      </c>
      <c r="L22" s="103">
        <v>-1.9900871750912801</v>
      </c>
      <c r="M22" s="104">
        <v>-1.16423838744972E-2</v>
      </c>
      <c r="N22" s="104">
        <v>-2.00149786537742</v>
      </c>
      <c r="O22" s="104">
        <v>-0.76924688372108396</v>
      </c>
      <c r="P22" s="104">
        <v>1.25741817968153</v>
      </c>
      <c r="Q22" s="104">
        <v>-0.75769271334086297</v>
      </c>
      <c r="R22" s="58"/>
    </row>
    <row r="23" spans="1:18" x14ac:dyDescent="0.2">
      <c r="A23" s="40" t="s">
        <v>23</v>
      </c>
      <c r="B23" s="19" t="s">
        <v>23</v>
      </c>
      <c r="C23" s="41" t="s">
        <v>11</v>
      </c>
      <c r="D23" s="42" t="s">
        <v>12</v>
      </c>
      <c r="E23" s="19"/>
      <c r="F23" s="99">
        <v>64.906423290203307</v>
      </c>
      <c r="G23" s="100">
        <v>64.485373132599094</v>
      </c>
      <c r="H23" s="101">
        <v>166.20038557036801</v>
      </c>
      <c r="I23" s="102">
        <v>157.715076516518</v>
      </c>
      <c r="J23" s="101">
        <v>107.874725768253</v>
      </c>
      <c r="K23" s="102">
        <v>101.70315557804101</v>
      </c>
      <c r="L23" s="99">
        <v>0.652939011050512</v>
      </c>
      <c r="M23" s="100">
        <v>5.3801508652606396</v>
      </c>
      <c r="N23" s="100">
        <v>6.0682189801638096</v>
      </c>
      <c r="O23" s="100">
        <v>6.3743196052602</v>
      </c>
      <c r="P23" s="100">
        <v>0.28858844622783297</v>
      </c>
      <c r="Q23" s="100">
        <v>0.94341176382515202</v>
      </c>
      <c r="R23" s="58"/>
    </row>
    <row r="24" spans="1:18" x14ac:dyDescent="0.2">
      <c r="A24" s="40" t="s">
        <v>24</v>
      </c>
      <c r="B24" s="19" t="s">
        <v>24</v>
      </c>
      <c r="C24" s="41" t="s">
        <v>11</v>
      </c>
      <c r="D24" s="42" t="s">
        <v>12</v>
      </c>
      <c r="E24" s="19"/>
      <c r="F24" s="103">
        <v>58.958131911641402</v>
      </c>
      <c r="G24" s="104">
        <v>59.290662244259501</v>
      </c>
      <c r="H24" s="105">
        <v>101.497214849844</v>
      </c>
      <c r="I24" s="106">
        <v>99.758791091374903</v>
      </c>
      <c r="J24" s="105">
        <v>59.840861817813497</v>
      </c>
      <c r="K24" s="106">
        <v>59.147647884943602</v>
      </c>
      <c r="L24" s="103">
        <v>-0.56084772885176504</v>
      </c>
      <c r="M24" s="104">
        <v>1.7426271303521299</v>
      </c>
      <c r="N24" s="104">
        <v>1.1720059168174299</v>
      </c>
      <c r="O24" s="104">
        <v>8.59259489200244</v>
      </c>
      <c r="P24" s="104">
        <v>7.3346267160958902</v>
      </c>
      <c r="Q24" s="104">
        <v>6.7326428998871499</v>
      </c>
      <c r="R24" s="58"/>
    </row>
    <row r="25" spans="1:18" x14ac:dyDescent="0.2">
      <c r="A25" s="40" t="s">
        <v>25</v>
      </c>
      <c r="B25" s="19" t="s">
        <v>25</v>
      </c>
      <c r="C25" s="41" t="s">
        <v>11</v>
      </c>
      <c r="D25" s="42" t="s">
        <v>12</v>
      </c>
      <c r="E25" s="19"/>
      <c r="F25" s="99">
        <v>68.165680017266297</v>
      </c>
      <c r="G25" s="100">
        <v>68.536884209194895</v>
      </c>
      <c r="H25" s="101">
        <v>133.304976032621</v>
      </c>
      <c r="I25" s="102">
        <v>125.820949471695</v>
      </c>
      <c r="J25" s="101">
        <v>90.868243409490304</v>
      </c>
      <c r="K25" s="102">
        <v>86.233758450325595</v>
      </c>
      <c r="L25" s="99">
        <v>-0.54161229564445301</v>
      </c>
      <c r="M25" s="100">
        <v>5.9481561634610403</v>
      </c>
      <c r="N25" s="100">
        <v>5.3743279226711502</v>
      </c>
      <c r="O25" s="100">
        <v>8.0631625092010903</v>
      </c>
      <c r="P25" s="100">
        <v>2.55169797002466</v>
      </c>
      <c r="Q25" s="100">
        <v>1.99626536442684</v>
      </c>
      <c r="R25" s="58"/>
    </row>
    <row r="26" spans="1:18" x14ac:dyDescent="0.2">
      <c r="A26" s="40" t="s">
        <v>26</v>
      </c>
      <c r="B26" s="19" t="s">
        <v>26</v>
      </c>
      <c r="C26" s="41" t="s">
        <v>11</v>
      </c>
      <c r="D26" s="42" t="s">
        <v>12</v>
      </c>
      <c r="E26" s="19"/>
      <c r="F26" s="103">
        <v>42.428502287926698</v>
      </c>
      <c r="G26" s="104">
        <v>42.435548527686898</v>
      </c>
      <c r="H26" s="105">
        <v>133.75650951711799</v>
      </c>
      <c r="I26" s="106">
        <v>131.972895956516</v>
      </c>
      <c r="J26" s="105">
        <v>56.750883700721502</v>
      </c>
      <c r="K26" s="106">
        <v>56.003422307021197</v>
      </c>
      <c r="L26" s="103">
        <v>-1.66045685860545E-2</v>
      </c>
      <c r="M26" s="104">
        <v>1.3514999028207</v>
      </c>
      <c r="N26" s="104">
        <v>1.3346709235063401</v>
      </c>
      <c r="O26" s="104">
        <v>0.32722717909639598</v>
      </c>
      <c r="P26" s="104">
        <v>-0.994174782656991</v>
      </c>
      <c r="Q26" s="104">
        <v>-1.0106142728093901</v>
      </c>
      <c r="R26" s="58"/>
    </row>
    <row r="27" spans="1:18" x14ac:dyDescent="0.2">
      <c r="A27" s="40" t="s">
        <v>27</v>
      </c>
      <c r="B27" s="19" t="s">
        <v>27</v>
      </c>
      <c r="C27" s="41" t="s">
        <v>11</v>
      </c>
      <c r="D27" s="42" t="s">
        <v>12</v>
      </c>
      <c r="E27" s="19"/>
      <c r="F27" s="99">
        <v>52.1102409448321</v>
      </c>
      <c r="G27" s="100">
        <v>52.729935150965701</v>
      </c>
      <c r="H27" s="101">
        <v>127.120569663571</v>
      </c>
      <c r="I27" s="102">
        <v>122.67572008603</v>
      </c>
      <c r="J27" s="101">
        <v>66.242835142130005</v>
      </c>
      <c r="K27" s="102">
        <v>64.686827647344302</v>
      </c>
      <c r="L27" s="99">
        <v>-1.1752227730973199</v>
      </c>
      <c r="M27" s="100">
        <v>3.6232512631048399</v>
      </c>
      <c r="N27" s="100">
        <v>2.4054472160369702</v>
      </c>
      <c r="O27" s="100">
        <v>2.3966896966025999</v>
      </c>
      <c r="P27" s="100">
        <v>-8.5518101550771993E-3</v>
      </c>
      <c r="Q27" s="100">
        <v>-1.1836740804319501</v>
      </c>
      <c r="R27" s="58"/>
    </row>
    <row r="28" spans="1:18" x14ac:dyDescent="0.2">
      <c r="A28" s="40" t="s">
        <v>28</v>
      </c>
      <c r="B28" s="19" t="s">
        <v>28</v>
      </c>
      <c r="C28" s="41" t="s">
        <v>11</v>
      </c>
      <c r="D28" s="42" t="s">
        <v>12</v>
      </c>
      <c r="E28" s="19"/>
      <c r="F28" s="103">
        <v>60.977974727974697</v>
      </c>
      <c r="G28" s="104">
        <v>60.940685413005198</v>
      </c>
      <c r="H28" s="105">
        <v>113.76999462012699</v>
      </c>
      <c r="I28" s="106">
        <v>113.95459744077699</v>
      </c>
      <c r="J28" s="105">
        <v>69.374638567479806</v>
      </c>
      <c r="K28" s="106">
        <v>69.444712740040998</v>
      </c>
      <c r="L28" s="103">
        <v>6.1189523414020702E-2</v>
      </c>
      <c r="M28" s="104">
        <v>-0.16199681697431301</v>
      </c>
      <c r="N28" s="104">
        <v>-0.100906418640545</v>
      </c>
      <c r="O28" s="104">
        <v>3.95492489606626E-2</v>
      </c>
      <c r="P28" s="104">
        <v>0.14059753954305701</v>
      </c>
      <c r="Q28" s="104">
        <v>0.201873093921456</v>
      </c>
      <c r="R28" s="58"/>
    </row>
    <row r="29" spans="1:18" x14ac:dyDescent="0.2">
      <c r="A29" s="40" t="s">
        <v>29</v>
      </c>
      <c r="B29" s="19" t="s">
        <v>29</v>
      </c>
      <c r="C29" s="41" t="s">
        <v>11</v>
      </c>
      <c r="D29" s="42" t="s">
        <v>12</v>
      </c>
      <c r="E29" s="19"/>
      <c r="F29" s="99">
        <v>59.647639930211703</v>
      </c>
      <c r="G29" s="100">
        <v>60.0073476783476</v>
      </c>
      <c r="H29" s="101">
        <v>88.952828566798203</v>
      </c>
      <c r="I29" s="102">
        <v>92.800660786469805</v>
      </c>
      <c r="J29" s="101">
        <v>53.058262891262302</v>
      </c>
      <c r="K29" s="102">
        <v>55.687215165940998</v>
      </c>
      <c r="L29" s="99">
        <v>-0.599439505415304</v>
      </c>
      <c r="M29" s="100">
        <v>-4.1463414021645102</v>
      </c>
      <c r="N29" s="100">
        <v>-4.7209260991858502</v>
      </c>
      <c r="O29" s="100">
        <v>-3.9055254914709598</v>
      </c>
      <c r="P29" s="100">
        <v>0.85580240689968301</v>
      </c>
      <c r="Q29" s="100">
        <v>0.251232883769127</v>
      </c>
      <c r="R29" s="58"/>
    </row>
    <row r="30" spans="1:18" x14ac:dyDescent="0.2">
      <c r="A30" s="40" t="s">
        <v>30</v>
      </c>
      <c r="B30" s="19" t="s">
        <v>30</v>
      </c>
      <c r="C30" s="41" t="s">
        <v>11</v>
      </c>
      <c r="D30" s="42" t="s">
        <v>12</v>
      </c>
      <c r="E30" s="19"/>
      <c r="F30" s="103">
        <v>64.824305713500294</v>
      </c>
      <c r="G30" s="104">
        <v>64.528804815133199</v>
      </c>
      <c r="H30" s="105">
        <v>92.332159388217605</v>
      </c>
      <c r="I30" s="106">
        <v>93.843707131974995</v>
      </c>
      <c r="J30" s="105">
        <v>59.853681273694598</v>
      </c>
      <c r="K30" s="106">
        <v>60.556222606477498</v>
      </c>
      <c r="L30" s="103">
        <v>0.45793641957825298</v>
      </c>
      <c r="M30" s="104">
        <v>-1.6107076222294401</v>
      </c>
      <c r="N30" s="104">
        <v>-1.1601472194663001</v>
      </c>
      <c r="O30" s="104">
        <v>1.5128348123787001</v>
      </c>
      <c r="P30" s="104">
        <v>2.7043565491544799</v>
      </c>
      <c r="Q30" s="104">
        <v>3.1746772022865599</v>
      </c>
      <c r="R30" s="58"/>
    </row>
    <row r="31" spans="1:18" x14ac:dyDescent="0.2">
      <c r="A31" s="19" t="s">
        <v>64</v>
      </c>
      <c r="B31" s="19" t="s">
        <v>64</v>
      </c>
      <c r="C31" s="41" t="s">
        <v>11</v>
      </c>
      <c r="D31" s="42" t="s">
        <v>12</v>
      </c>
      <c r="E31" s="19"/>
      <c r="F31" s="99">
        <v>64.153315531820198</v>
      </c>
      <c r="G31" s="100">
        <v>61.849132176234903</v>
      </c>
      <c r="H31" s="101">
        <v>187.696931504829</v>
      </c>
      <c r="I31" s="102">
        <v>184.311897733405</v>
      </c>
      <c r="J31" s="101">
        <v>120.413804711838</v>
      </c>
      <c r="K31" s="102">
        <v>113.99530924566</v>
      </c>
      <c r="L31" s="99">
        <v>3.7254901960784301</v>
      </c>
      <c r="M31" s="100">
        <v>1.8365790885192199</v>
      </c>
      <c r="N31" s="100">
        <v>5.6304908584836602</v>
      </c>
      <c r="O31" s="100">
        <v>5.6304908584836602</v>
      </c>
      <c r="P31" s="100">
        <v>0</v>
      </c>
      <c r="Q31" s="100">
        <v>3.7254901960784301</v>
      </c>
      <c r="R31" s="58"/>
    </row>
    <row r="32" spans="1:18" x14ac:dyDescent="0.2">
      <c r="A32" s="40" t="s">
        <v>31</v>
      </c>
      <c r="B32" s="19" t="s">
        <v>31</v>
      </c>
      <c r="C32" s="41" t="s">
        <v>11</v>
      </c>
      <c r="D32" s="42" t="s">
        <v>12</v>
      </c>
      <c r="E32" s="19"/>
      <c r="F32" s="103">
        <v>60.348024096914898</v>
      </c>
      <c r="G32" s="104">
        <v>60.0114170245011</v>
      </c>
      <c r="H32" s="105">
        <v>110.107131988091</v>
      </c>
      <c r="I32" s="106">
        <v>112.33472196079499</v>
      </c>
      <c r="J32" s="105">
        <v>66.447478544595199</v>
      </c>
      <c r="K32" s="106">
        <v>67.4136584592068</v>
      </c>
      <c r="L32" s="103">
        <v>0.56090505624345799</v>
      </c>
      <c r="M32" s="104">
        <v>-1.9829932667493999</v>
      </c>
      <c r="N32" s="104">
        <v>-1.4332109200041001</v>
      </c>
      <c r="O32" s="104">
        <v>4.2621021395522201</v>
      </c>
      <c r="P32" s="104">
        <v>5.7781257893407396</v>
      </c>
      <c r="Q32" s="104">
        <v>6.3714406452927204</v>
      </c>
      <c r="R32" s="58"/>
    </row>
    <row r="33" spans="1:18" x14ac:dyDescent="0.2">
      <c r="A33" s="40" t="s">
        <v>32</v>
      </c>
      <c r="B33" s="19" t="s">
        <v>32</v>
      </c>
      <c r="C33" s="41" t="s">
        <v>11</v>
      </c>
      <c r="D33" s="42" t="s">
        <v>12</v>
      </c>
      <c r="E33" s="19"/>
      <c r="F33" s="99">
        <v>59.459472285497299</v>
      </c>
      <c r="G33" s="100">
        <v>57.506881169324203</v>
      </c>
      <c r="H33" s="101">
        <v>95.051390548953194</v>
      </c>
      <c r="I33" s="102">
        <v>95.379535368072695</v>
      </c>
      <c r="J33" s="101">
        <v>56.517055220434699</v>
      </c>
      <c r="K33" s="102">
        <v>54.849796063971098</v>
      </c>
      <c r="L33" s="99">
        <v>3.3954043002677801</v>
      </c>
      <c r="M33" s="100">
        <v>-0.344041117261836</v>
      </c>
      <c r="N33" s="100">
        <v>3.03968159611575</v>
      </c>
      <c r="O33" s="100">
        <v>3.03968159611575</v>
      </c>
      <c r="P33" s="100">
        <v>0</v>
      </c>
      <c r="Q33" s="100">
        <v>3.3954043002677801</v>
      </c>
      <c r="R33" s="58"/>
    </row>
    <row r="34" spans="1:18" x14ac:dyDescent="0.2">
      <c r="A34" s="40" t="s">
        <v>33</v>
      </c>
      <c r="B34" s="19" t="s">
        <v>33</v>
      </c>
      <c r="C34" s="41" t="s">
        <v>11</v>
      </c>
      <c r="D34" s="42" t="s">
        <v>12</v>
      </c>
      <c r="E34" s="19"/>
      <c r="F34" s="103">
        <v>62.497417232226503</v>
      </c>
      <c r="G34" s="104">
        <v>63.631410388400802</v>
      </c>
      <c r="H34" s="105">
        <v>94.870833509148895</v>
      </c>
      <c r="I34" s="106">
        <v>94.137943097809</v>
      </c>
      <c r="J34" s="105">
        <v>59.291820649903798</v>
      </c>
      <c r="K34" s="106">
        <v>59.901300903766099</v>
      </c>
      <c r="L34" s="103">
        <v>-1.7821279604718601</v>
      </c>
      <c r="M34" s="104">
        <v>0.77852817601764002</v>
      </c>
      <c r="N34" s="104">
        <v>-1.01747415275918</v>
      </c>
      <c r="O34" s="104">
        <v>-1.36050261926117</v>
      </c>
      <c r="P34" s="104">
        <v>-0.34655456967362402</v>
      </c>
      <c r="Q34" s="104">
        <v>-2.1225064842610402</v>
      </c>
      <c r="R34" s="58"/>
    </row>
    <row r="35" spans="1:18" x14ac:dyDescent="0.2">
      <c r="A35" s="40" t="s">
        <v>17</v>
      </c>
      <c r="B35" s="40" t="s">
        <v>46</v>
      </c>
      <c r="C35" s="41" t="s">
        <v>11</v>
      </c>
      <c r="D35" s="42" t="s">
        <v>12</v>
      </c>
      <c r="E35" s="19"/>
      <c r="F35" s="99">
        <v>47.741501889335098</v>
      </c>
      <c r="G35" s="100">
        <v>47.480060629331</v>
      </c>
      <c r="H35" s="101">
        <v>105.894150717833</v>
      </c>
      <c r="I35" s="102">
        <v>102.43945565975601</v>
      </c>
      <c r="J35" s="101">
        <v>50.555457965649801</v>
      </c>
      <c r="K35" s="102">
        <v>48.638315655609297</v>
      </c>
      <c r="L35" s="99">
        <v>0.55063379561597303</v>
      </c>
      <c r="M35" s="100">
        <v>3.3724262158821201</v>
      </c>
      <c r="N35" s="100">
        <v>3.9416297299749599</v>
      </c>
      <c r="O35" s="100">
        <v>4.9687358450266004</v>
      </c>
      <c r="P35" s="100">
        <v>0.98815663918288499</v>
      </c>
      <c r="Q35" s="100">
        <v>1.54423155920782</v>
      </c>
      <c r="R35" s="58"/>
    </row>
    <row r="36" spans="1:18" x14ac:dyDescent="0.2">
      <c r="A36" s="40" t="s">
        <v>34</v>
      </c>
      <c r="B36" s="19" t="s">
        <v>34</v>
      </c>
      <c r="C36" s="41" t="s">
        <v>11</v>
      </c>
      <c r="D36" s="42" t="s">
        <v>12</v>
      </c>
      <c r="E36" s="19"/>
      <c r="F36" s="103">
        <v>56.416231968657002</v>
      </c>
      <c r="G36" s="104">
        <v>56.890629440724602</v>
      </c>
      <c r="H36" s="105">
        <v>105.66971651573</v>
      </c>
      <c r="I36" s="106">
        <v>102.766853565318</v>
      </c>
      <c r="J36" s="105">
        <v>59.614872390136597</v>
      </c>
      <c r="K36" s="106">
        <v>58.464709849737297</v>
      </c>
      <c r="L36" s="103">
        <v>-0.83387629339177505</v>
      </c>
      <c r="M36" s="104">
        <v>2.8247074321165901</v>
      </c>
      <c r="N36" s="104">
        <v>1.96727657309072</v>
      </c>
      <c r="O36" s="104">
        <v>4.6292068542888698</v>
      </c>
      <c r="P36" s="104">
        <v>2.6105730884065101</v>
      </c>
      <c r="Q36" s="104">
        <v>1.7549278449088499</v>
      </c>
      <c r="R36" s="58"/>
    </row>
    <row r="37" spans="1:18" x14ac:dyDescent="0.2">
      <c r="A37" s="40" t="s">
        <v>35</v>
      </c>
      <c r="B37" s="19" t="s">
        <v>35</v>
      </c>
      <c r="C37" s="41" t="s">
        <v>11</v>
      </c>
      <c r="D37" s="42" t="s">
        <v>12</v>
      </c>
      <c r="E37" s="19"/>
      <c r="F37" s="99">
        <v>59.105630044693399</v>
      </c>
      <c r="G37" s="100">
        <v>59.454322501532801</v>
      </c>
      <c r="H37" s="101">
        <v>158.04875238769699</v>
      </c>
      <c r="I37" s="102">
        <v>158.157859504084</v>
      </c>
      <c r="J37" s="101">
        <v>93.415710876525907</v>
      </c>
      <c r="K37" s="102">
        <v>94.031683851079706</v>
      </c>
      <c r="L37" s="99">
        <v>-0.58648798298951099</v>
      </c>
      <c r="M37" s="100">
        <v>-6.8986212085746998E-2</v>
      </c>
      <c r="N37" s="100">
        <v>-0.65506959923145602</v>
      </c>
      <c r="O37" s="100">
        <v>1.45649237944827</v>
      </c>
      <c r="P37" s="100">
        <v>2.1254853872879602</v>
      </c>
      <c r="Q37" s="100">
        <v>1.5265316879218001</v>
      </c>
      <c r="R37" s="58"/>
    </row>
    <row r="38" spans="1:18" x14ac:dyDescent="0.2">
      <c r="A38" s="40" t="s">
        <v>36</v>
      </c>
      <c r="B38" s="19" t="s">
        <v>47</v>
      </c>
      <c r="C38" s="41" t="s">
        <v>11</v>
      </c>
      <c r="D38" s="42" t="s">
        <v>12</v>
      </c>
      <c r="E38" s="19"/>
      <c r="F38" s="103">
        <v>59.785473223601002</v>
      </c>
      <c r="G38" s="104">
        <v>50.5723156143018</v>
      </c>
      <c r="H38" s="105">
        <v>111.48100986982701</v>
      </c>
      <c r="I38" s="106">
        <v>102.45592063476499</v>
      </c>
      <c r="J38" s="105">
        <v>66.649449305125401</v>
      </c>
      <c r="K38" s="106">
        <v>51.814331548952197</v>
      </c>
      <c r="L38" s="103">
        <v>18.2177887197508</v>
      </c>
      <c r="M38" s="104">
        <v>8.8087532464171403</v>
      </c>
      <c r="N38" s="104">
        <v>28.631302021444501</v>
      </c>
      <c r="O38" s="104">
        <v>34.954081373269602</v>
      </c>
      <c r="P38" s="104">
        <v>4.9154282452735298</v>
      </c>
      <c r="Q38" s="104">
        <v>24.028699297419301</v>
      </c>
      <c r="R38" s="58"/>
    </row>
    <row r="39" spans="1:18" x14ac:dyDescent="0.2">
      <c r="A39" s="40" t="s">
        <v>37</v>
      </c>
      <c r="B39" s="19" t="s">
        <v>37</v>
      </c>
      <c r="C39" s="41" t="s">
        <v>11</v>
      </c>
      <c r="D39" s="42" t="s">
        <v>12</v>
      </c>
      <c r="E39" s="19"/>
      <c r="F39" s="99">
        <v>52.582348728965201</v>
      </c>
      <c r="G39" s="100">
        <v>48.896997373447903</v>
      </c>
      <c r="H39" s="101">
        <v>99.292975969585996</v>
      </c>
      <c r="I39" s="102">
        <v>100.654489896199</v>
      </c>
      <c r="J39" s="101">
        <v>52.210578887695398</v>
      </c>
      <c r="K39" s="102">
        <v>49.217023280802202</v>
      </c>
      <c r="L39" s="99">
        <v>7.5369686350486198</v>
      </c>
      <c r="M39" s="100">
        <v>-1.35266089770848</v>
      </c>
      <c r="N39" s="100">
        <v>6.0823581097412802</v>
      </c>
      <c r="O39" s="100">
        <v>6.1203532236774398</v>
      </c>
      <c r="P39" s="100">
        <v>3.58166189111747E-2</v>
      </c>
      <c r="Q39" s="100">
        <v>7.5754847412932698</v>
      </c>
      <c r="R39" s="58"/>
    </row>
    <row r="40" spans="1:18" x14ac:dyDescent="0.2">
      <c r="A40" s="40" t="s">
        <v>38</v>
      </c>
      <c r="B40" s="19" t="s">
        <v>38</v>
      </c>
      <c r="C40" s="41" t="s">
        <v>11</v>
      </c>
      <c r="D40" s="42" t="s">
        <v>12</v>
      </c>
      <c r="E40" s="19"/>
      <c r="F40" s="103">
        <v>50.790137716278799</v>
      </c>
      <c r="G40" s="104">
        <v>50.436474449132596</v>
      </c>
      <c r="H40" s="105">
        <v>107.03718657634801</v>
      </c>
      <c r="I40" s="106">
        <v>105.177994720257</v>
      </c>
      <c r="J40" s="105">
        <v>54.3643344697578</v>
      </c>
      <c r="K40" s="106">
        <v>53.048072433192601</v>
      </c>
      <c r="L40" s="103">
        <v>0.70120536974264203</v>
      </c>
      <c r="M40" s="104">
        <v>1.7676623908226401</v>
      </c>
      <c r="N40" s="104">
        <v>2.4812627041686501</v>
      </c>
      <c r="O40" s="104">
        <v>-2.3851158683096401</v>
      </c>
      <c r="P40" s="104">
        <v>-4.7485544616346296</v>
      </c>
      <c r="Q40" s="104">
        <v>-4.0806462107621204</v>
      </c>
      <c r="R40" s="58"/>
    </row>
    <row r="41" spans="1:18" x14ac:dyDescent="0.2">
      <c r="A41" s="40" t="s">
        <v>39</v>
      </c>
      <c r="B41" s="19" t="s">
        <v>39</v>
      </c>
      <c r="C41" s="41" t="s">
        <v>11</v>
      </c>
      <c r="D41" s="42" t="s">
        <v>12</v>
      </c>
      <c r="E41" s="19"/>
      <c r="F41" s="99">
        <v>53.725860672833903</v>
      </c>
      <c r="G41" s="100">
        <v>54.476893124295501</v>
      </c>
      <c r="H41" s="101">
        <v>112.458703259663</v>
      </c>
      <c r="I41" s="102">
        <v>111.970314780678</v>
      </c>
      <c r="J41" s="101">
        <v>60.419406227762302</v>
      </c>
      <c r="K41" s="102">
        <v>60.997948714007499</v>
      </c>
      <c r="L41" s="99">
        <v>-1.37862570420095</v>
      </c>
      <c r="M41" s="100">
        <v>0.43617674911531901</v>
      </c>
      <c r="N41" s="100">
        <v>-0.94846219986468605</v>
      </c>
      <c r="O41" s="100">
        <v>3.4083235979330402</v>
      </c>
      <c r="P41" s="100">
        <v>4.3985039450763299</v>
      </c>
      <c r="Q41" s="100">
        <v>2.9592393348882702</v>
      </c>
      <c r="R41" s="58"/>
    </row>
    <row r="42" spans="1:18" x14ac:dyDescent="0.2">
      <c r="B42" s="19"/>
      <c r="C42" s="41"/>
      <c r="D42" s="42"/>
      <c r="F42" s="59"/>
      <c r="G42" s="60"/>
      <c r="H42" s="61"/>
      <c r="I42" s="62"/>
      <c r="J42" s="61"/>
      <c r="K42" s="62"/>
      <c r="L42" s="59"/>
      <c r="M42" s="60"/>
      <c r="N42" s="60"/>
      <c r="O42" s="60"/>
      <c r="P42" s="60"/>
      <c r="Q42" s="60"/>
    </row>
    <row r="43" spans="1:18" x14ac:dyDescent="0.2">
      <c r="B43" s="19"/>
      <c r="C43" s="41"/>
      <c r="D43" s="42"/>
    </row>
    <row r="44" spans="1:18" x14ac:dyDescent="0.2">
      <c r="A44" s="33" t="s">
        <v>50</v>
      </c>
      <c r="B44" s="19" t="s">
        <v>50</v>
      </c>
      <c r="C44" s="41" t="s">
        <v>11</v>
      </c>
      <c r="D44" s="42" t="s">
        <v>12</v>
      </c>
      <c r="F44" s="92">
        <v>60.356333829121802</v>
      </c>
      <c r="G44" s="93">
        <v>59.560379287784102</v>
      </c>
      <c r="H44" s="94">
        <v>120.19509299546</v>
      </c>
      <c r="I44" s="95">
        <v>120.20472822342801</v>
      </c>
      <c r="J44" s="94">
        <v>72.545351574563696</v>
      </c>
      <c r="K44" s="95">
        <v>71.594392051724299</v>
      </c>
      <c r="L44" s="92">
        <v>1.33638259335419</v>
      </c>
      <c r="M44" s="93">
        <v>-8.0156813384177506E-3</v>
      </c>
      <c r="N44" s="93">
        <v>1.32825979184563</v>
      </c>
      <c r="O44" s="93">
        <v>4.3752094864839597</v>
      </c>
      <c r="P44" s="93">
        <v>3.0070088057344999</v>
      </c>
      <c r="Q44" s="93">
        <v>4.3835765413491599</v>
      </c>
    </row>
    <row r="45" spans="1:18" x14ac:dyDescent="0.2">
      <c r="A45" s="40" t="s">
        <v>51</v>
      </c>
      <c r="B45" s="19" t="s">
        <v>51</v>
      </c>
      <c r="C45" s="41" t="s">
        <v>11</v>
      </c>
      <c r="D45" s="42" t="s">
        <v>12</v>
      </c>
      <c r="F45" s="99">
        <v>52.396403440187598</v>
      </c>
      <c r="G45" s="100">
        <v>55.424159499608997</v>
      </c>
      <c r="H45" s="101">
        <v>105.036529632669</v>
      </c>
      <c r="I45" s="102">
        <v>103.009877622994</v>
      </c>
      <c r="J45" s="101">
        <v>55.035363825905598</v>
      </c>
      <c r="K45" s="102">
        <v>57.0923588741204</v>
      </c>
      <c r="L45" s="99">
        <v>-5.4628813260447799</v>
      </c>
      <c r="M45" s="100">
        <v>1.96743463485362</v>
      </c>
      <c r="N45" s="100">
        <v>-3.6029253104607202</v>
      </c>
      <c r="O45" s="100">
        <v>-3.6029253104607202</v>
      </c>
      <c r="P45" s="100">
        <v>0</v>
      </c>
      <c r="Q45" s="100">
        <v>-5.4628813260447799</v>
      </c>
    </row>
    <row r="46" spans="1:18" x14ac:dyDescent="0.2">
      <c r="A46" s="40" t="s">
        <v>52</v>
      </c>
      <c r="B46" s="19" t="s">
        <v>52</v>
      </c>
      <c r="C46" s="41" t="s">
        <v>11</v>
      </c>
      <c r="D46" s="42" t="s">
        <v>12</v>
      </c>
      <c r="F46" s="103">
        <v>43.274068492817698</v>
      </c>
      <c r="G46" s="104">
        <v>48.509796229201697</v>
      </c>
      <c r="H46" s="105">
        <v>102.991613659659</v>
      </c>
      <c r="I46" s="106">
        <v>100.74391113542499</v>
      </c>
      <c r="J46" s="105">
        <v>44.568661436939401</v>
      </c>
      <c r="K46" s="106">
        <v>48.870666005123098</v>
      </c>
      <c r="L46" s="103">
        <v>-10.7931348786665</v>
      </c>
      <c r="M46" s="104">
        <v>2.2311050850633598</v>
      </c>
      <c r="N46" s="104">
        <v>-8.8028359747188194</v>
      </c>
      <c r="O46" s="104">
        <v>-13.411835795071999</v>
      </c>
      <c r="P46" s="104">
        <v>-5.0538850298848397</v>
      </c>
      <c r="Q46" s="104">
        <v>-15.301547280663099</v>
      </c>
    </row>
    <row r="47" spans="1:18" x14ac:dyDescent="0.2">
      <c r="A47" s="40" t="s">
        <v>53</v>
      </c>
      <c r="B47" s="19" t="s">
        <v>53</v>
      </c>
      <c r="C47" s="41" t="s">
        <v>11</v>
      </c>
      <c r="D47" s="42" t="s">
        <v>12</v>
      </c>
      <c r="F47" s="99">
        <v>54.794649941033697</v>
      </c>
      <c r="G47" s="100">
        <v>54.933150293106202</v>
      </c>
      <c r="H47" s="101">
        <v>111.83383642086601</v>
      </c>
      <c r="I47" s="102">
        <v>111.365093464662</v>
      </c>
      <c r="J47" s="101">
        <v>61.278959182442001</v>
      </c>
      <c r="K47" s="102">
        <v>61.176354167001001</v>
      </c>
      <c r="L47" s="99">
        <v>-0.252125267408704</v>
      </c>
      <c r="M47" s="100">
        <v>0.42090653509214299</v>
      </c>
      <c r="N47" s="100">
        <v>0.16772005595629699</v>
      </c>
      <c r="O47" s="100">
        <v>0.54869294417020198</v>
      </c>
      <c r="P47" s="100">
        <v>0.38033499015559402</v>
      </c>
      <c r="Q47" s="100">
        <v>0.127250802135912</v>
      </c>
    </row>
    <row r="48" spans="1:18" x14ac:dyDescent="0.2">
      <c r="A48" s="40" t="s">
        <v>54</v>
      </c>
      <c r="B48" s="19" t="s">
        <v>54</v>
      </c>
      <c r="C48" s="41" t="s">
        <v>11</v>
      </c>
      <c r="D48" s="42" t="s">
        <v>12</v>
      </c>
      <c r="F48" s="103">
        <v>64.529917744420004</v>
      </c>
      <c r="G48" s="104">
        <v>64.696942975047904</v>
      </c>
      <c r="H48" s="105">
        <v>151.79136822048801</v>
      </c>
      <c r="I48" s="106">
        <v>147.10957800144601</v>
      </c>
      <c r="J48" s="105">
        <v>97.9508450558112</v>
      </c>
      <c r="K48" s="106">
        <v>95.175399790429694</v>
      </c>
      <c r="L48" s="103">
        <v>-0.25816556849114503</v>
      </c>
      <c r="M48" s="104">
        <v>3.1825189648739398</v>
      </c>
      <c r="N48" s="104">
        <v>2.9161372282047902</v>
      </c>
      <c r="O48" s="104">
        <v>4.44189864747214</v>
      </c>
      <c r="P48" s="104">
        <v>1.48252884373627</v>
      </c>
      <c r="Q48" s="104">
        <v>1.22053589622765</v>
      </c>
    </row>
    <row r="49" spans="1:17" x14ac:dyDescent="0.2">
      <c r="A49" s="40" t="s">
        <v>55</v>
      </c>
      <c r="B49" s="19" t="s">
        <v>55</v>
      </c>
      <c r="C49" s="41" t="s">
        <v>11</v>
      </c>
      <c r="D49" s="42" t="s">
        <v>12</v>
      </c>
      <c r="F49" s="99">
        <v>49.288157267889403</v>
      </c>
      <c r="G49" s="100">
        <v>49.166660192158602</v>
      </c>
      <c r="H49" s="101">
        <v>97.802330154963201</v>
      </c>
      <c r="I49" s="102">
        <v>99.174124817197296</v>
      </c>
      <c r="J49" s="101">
        <v>48.204966298438698</v>
      </c>
      <c r="K49" s="102">
        <v>48.760604947418699</v>
      </c>
      <c r="L49" s="99">
        <v>0.24711272894258701</v>
      </c>
      <c r="M49" s="100">
        <v>-1.3832183190551499</v>
      </c>
      <c r="N49" s="100">
        <v>-1.13952369864801</v>
      </c>
      <c r="O49" s="100">
        <v>-0.18639689869586701</v>
      </c>
      <c r="P49" s="100">
        <v>0.96411309717624305</v>
      </c>
      <c r="Q49" s="100">
        <v>1.2136082723033501</v>
      </c>
    </row>
    <row r="50" spans="1:17" x14ac:dyDescent="0.2">
      <c r="A50" s="40" t="s">
        <v>56</v>
      </c>
      <c r="B50" s="19" t="s">
        <v>56</v>
      </c>
      <c r="C50" s="41" t="s">
        <v>11</v>
      </c>
      <c r="D50" s="42" t="s">
        <v>12</v>
      </c>
      <c r="F50" s="103">
        <v>57.243874454067601</v>
      </c>
      <c r="G50" s="104">
        <v>55.873630672926403</v>
      </c>
      <c r="H50" s="105">
        <v>107.803598536157</v>
      </c>
      <c r="I50" s="106">
        <v>104.122591255698</v>
      </c>
      <c r="J50" s="105">
        <v>61.7109566030054</v>
      </c>
      <c r="K50" s="106">
        <v>58.177072085289502</v>
      </c>
      <c r="L50" s="103">
        <v>2.4523979641887799</v>
      </c>
      <c r="M50" s="104">
        <v>3.5352628436036402</v>
      </c>
      <c r="N50" s="104">
        <v>6.07435952179768</v>
      </c>
      <c r="O50" s="104">
        <v>12.125080029731199</v>
      </c>
      <c r="P50" s="104">
        <v>5.7042253521126698</v>
      </c>
      <c r="Q50" s="104">
        <v>8.2965136227094103</v>
      </c>
    </row>
    <row r="51" spans="1:17" x14ac:dyDescent="0.2">
      <c r="A51" s="40" t="s">
        <v>57</v>
      </c>
      <c r="B51" s="19" t="s">
        <v>57</v>
      </c>
      <c r="C51" s="41" t="s">
        <v>11</v>
      </c>
      <c r="D51" s="42" t="s">
        <v>12</v>
      </c>
      <c r="F51" s="99">
        <v>52.822441794605901</v>
      </c>
      <c r="G51" s="100">
        <v>49.094543832996898</v>
      </c>
      <c r="H51" s="101">
        <v>113.20604829401699</v>
      </c>
      <c r="I51" s="102">
        <v>108.637018466204</v>
      </c>
      <c r="J51" s="101">
        <v>59.798198968080797</v>
      </c>
      <c r="K51" s="102">
        <v>53.334848649751699</v>
      </c>
      <c r="L51" s="99">
        <v>7.5933040019477298</v>
      </c>
      <c r="M51" s="100">
        <v>4.2057761638907101</v>
      </c>
      <c r="N51" s="100">
        <v>12.1184375356041</v>
      </c>
      <c r="O51" s="100">
        <v>12.5847185161418</v>
      </c>
      <c r="P51" s="100">
        <v>0.41588251744023402</v>
      </c>
      <c r="Q51" s="100">
        <v>8.0407657432281603</v>
      </c>
    </row>
    <row r="52" spans="1:17" x14ac:dyDescent="0.2">
      <c r="A52" s="40" t="s">
        <v>58</v>
      </c>
      <c r="B52" s="19" t="s">
        <v>58</v>
      </c>
      <c r="C52" s="41" t="s">
        <v>11</v>
      </c>
      <c r="D52" s="42" t="s">
        <v>12</v>
      </c>
      <c r="F52" s="103">
        <v>46.696393516181502</v>
      </c>
      <c r="G52" s="104">
        <v>47.546247201602398</v>
      </c>
      <c r="H52" s="105">
        <v>87.785917842772207</v>
      </c>
      <c r="I52" s="106">
        <v>86.823869896536706</v>
      </c>
      <c r="J52" s="105">
        <v>40.992857647652698</v>
      </c>
      <c r="K52" s="106">
        <v>41.281491811004997</v>
      </c>
      <c r="L52" s="103">
        <v>-1.7874253709603101</v>
      </c>
      <c r="M52" s="104">
        <v>1.1080454572939999</v>
      </c>
      <c r="N52" s="104">
        <v>-0.69918539929174695</v>
      </c>
      <c r="O52" s="104">
        <v>4.3027114125148698</v>
      </c>
      <c r="P52" s="104">
        <v>5.0371155885471799</v>
      </c>
      <c r="Q52" s="104">
        <v>3.1596555355925902</v>
      </c>
    </row>
    <row r="53" spans="1:17" x14ac:dyDescent="0.2">
      <c r="A53" s="40" t="s">
        <v>59</v>
      </c>
      <c r="B53" s="19" t="s">
        <v>59</v>
      </c>
      <c r="C53" s="41" t="s">
        <v>11</v>
      </c>
      <c r="D53" s="42" t="s">
        <v>12</v>
      </c>
      <c r="F53" s="99">
        <v>53.521729208546901</v>
      </c>
      <c r="G53" s="100">
        <v>53.571878970181601</v>
      </c>
      <c r="H53" s="101">
        <v>118.15566198510901</v>
      </c>
      <c r="I53" s="102">
        <v>112.693528873253</v>
      </c>
      <c r="J53" s="101">
        <v>63.238953452236103</v>
      </c>
      <c r="K53" s="102">
        <v>60.372040895205799</v>
      </c>
      <c r="L53" s="99">
        <v>-9.3612101346213603E-2</v>
      </c>
      <c r="M53" s="100">
        <v>4.8468915353596103</v>
      </c>
      <c r="N53" s="100">
        <v>4.7487421569971699</v>
      </c>
      <c r="O53" s="100">
        <v>6.6623627653296698</v>
      </c>
      <c r="P53" s="100">
        <v>1.8268673865929299</v>
      </c>
      <c r="Q53" s="100">
        <v>1.7315451162973099</v>
      </c>
    </row>
    <row r="54" spans="1:17" x14ac:dyDescent="0.2">
      <c r="A54" s="63" t="s">
        <v>66</v>
      </c>
      <c r="B54" s="19" t="s">
        <v>72</v>
      </c>
      <c r="C54" s="41" t="s">
        <v>11</v>
      </c>
      <c r="D54" s="42" t="s">
        <v>12</v>
      </c>
      <c r="F54" s="103">
        <v>58.026833217672902</v>
      </c>
      <c r="G54" s="104">
        <v>56.456821480406298</v>
      </c>
      <c r="H54" s="105">
        <v>309.48395754434898</v>
      </c>
      <c r="I54" s="106">
        <v>295.37116616857799</v>
      </c>
      <c r="J54" s="105">
        <v>179.58373987971299</v>
      </c>
      <c r="K54" s="106">
        <v>166.757171988388</v>
      </c>
      <c r="L54" s="103">
        <v>2.78090706507699</v>
      </c>
      <c r="M54" s="104">
        <v>4.7779854610845298</v>
      </c>
      <c r="N54" s="104">
        <v>7.6917638614171704</v>
      </c>
      <c r="O54" s="104">
        <v>12.6152624994935</v>
      </c>
      <c r="P54" s="104">
        <v>4.5718432510885298</v>
      </c>
      <c r="Q54" s="104">
        <v>7.47988902813929</v>
      </c>
    </row>
    <row r="55" spans="1:17" x14ac:dyDescent="0.2">
      <c r="A55" s="19" t="s">
        <v>67</v>
      </c>
      <c r="B55" t="s">
        <v>73</v>
      </c>
      <c r="C55" s="41" t="s">
        <v>11</v>
      </c>
      <c r="D55" s="42" t="s">
        <v>12</v>
      </c>
      <c r="F55" s="99">
        <v>64.099433875793807</v>
      </c>
      <c r="G55" s="100">
        <v>64.067090431540194</v>
      </c>
      <c r="H55" s="101">
        <v>192.222155931446</v>
      </c>
      <c r="I55" s="102">
        <v>186.67813899263001</v>
      </c>
      <c r="J55" s="101">
        <v>123.213313735903</v>
      </c>
      <c r="K55" s="102">
        <v>119.599252124324</v>
      </c>
      <c r="L55" s="99">
        <v>5.0483710179052198E-2</v>
      </c>
      <c r="M55" s="100">
        <v>2.9698265521252698</v>
      </c>
      <c r="N55" s="100">
        <v>3.0218095409337198</v>
      </c>
      <c r="O55" s="100">
        <v>4.9140451570621204</v>
      </c>
      <c r="P55" s="100">
        <v>1.83673304182893</v>
      </c>
      <c r="Q55" s="100">
        <v>1.8881440029935801</v>
      </c>
    </row>
    <row r="56" spans="1:17" x14ac:dyDescent="0.2">
      <c r="A56" s="63" t="s">
        <v>68</v>
      </c>
      <c r="B56" t="s">
        <v>74</v>
      </c>
      <c r="C56" s="41" t="s">
        <v>11</v>
      </c>
      <c r="D56" s="42" t="s">
        <v>12</v>
      </c>
      <c r="F56" s="103">
        <v>63.485806272154598</v>
      </c>
      <c r="G56" s="104">
        <v>63.942977389548503</v>
      </c>
      <c r="H56" s="105">
        <v>145.96455980804299</v>
      </c>
      <c r="I56" s="106">
        <v>143.76677747908701</v>
      </c>
      <c r="J56" s="105">
        <v>92.666777665737499</v>
      </c>
      <c r="K56" s="106">
        <v>91.928758017135806</v>
      </c>
      <c r="L56" s="103">
        <v>-0.71496689090457299</v>
      </c>
      <c r="M56" s="104">
        <v>1.52871363432679</v>
      </c>
      <c r="N56" s="104">
        <v>0.80281694708003803</v>
      </c>
      <c r="O56" s="104">
        <v>2.5118466690495</v>
      </c>
      <c r="P56" s="104">
        <v>1.69541861401222</v>
      </c>
      <c r="Q56" s="104">
        <v>0.96833004135522804</v>
      </c>
    </row>
    <row r="57" spans="1:17" x14ac:dyDescent="0.2">
      <c r="A57" s="19" t="s">
        <v>69</v>
      </c>
      <c r="B57" t="s">
        <v>75</v>
      </c>
      <c r="C57" s="41" t="s">
        <v>11</v>
      </c>
      <c r="D57" s="42" t="s">
        <v>12</v>
      </c>
      <c r="F57" s="99">
        <v>58.923720983032403</v>
      </c>
      <c r="G57" s="100">
        <v>59.508421663374101</v>
      </c>
      <c r="H57" s="101">
        <v>117.916372497395</v>
      </c>
      <c r="I57" s="102">
        <v>116.489170275997</v>
      </c>
      <c r="J57" s="101">
        <v>69.480714323678299</v>
      </c>
      <c r="K57" s="102">
        <v>69.320866640006699</v>
      </c>
      <c r="L57" s="99">
        <v>-0.98255114822109402</v>
      </c>
      <c r="M57" s="100">
        <v>1.2251801759905201</v>
      </c>
      <c r="N57" s="100">
        <v>0.23059100588245501</v>
      </c>
      <c r="O57" s="100">
        <v>3.33314339375488</v>
      </c>
      <c r="P57" s="100">
        <v>3.0954146401175402</v>
      </c>
      <c r="Q57" s="100">
        <v>2.0824494598077701</v>
      </c>
    </row>
    <row r="58" spans="1:17" x14ac:dyDescent="0.2">
      <c r="A58" s="63" t="s">
        <v>70</v>
      </c>
      <c r="B58" t="s">
        <v>76</v>
      </c>
      <c r="C58" s="41" t="s">
        <v>11</v>
      </c>
      <c r="D58" s="42" t="s">
        <v>12</v>
      </c>
      <c r="F58" s="103">
        <v>55.647604435482101</v>
      </c>
      <c r="G58" s="104">
        <v>56.099567025286397</v>
      </c>
      <c r="H58" s="105">
        <v>85.104837702926602</v>
      </c>
      <c r="I58" s="106">
        <v>83.230522585679296</v>
      </c>
      <c r="J58" s="105">
        <v>47.358803440383703</v>
      </c>
      <c r="K58" s="106">
        <v>46.6919628034493</v>
      </c>
      <c r="L58" s="103">
        <v>-0.80564363286529705</v>
      </c>
      <c r="M58" s="104">
        <v>2.2519564446059102</v>
      </c>
      <c r="N58" s="104">
        <v>1.42817006802974</v>
      </c>
      <c r="O58" s="104">
        <v>2.0150294675894398</v>
      </c>
      <c r="P58" s="104">
        <v>0.57859606376224704</v>
      </c>
      <c r="Q58" s="104">
        <v>-0.23170899145075999</v>
      </c>
    </row>
    <row r="59" spans="1:17" x14ac:dyDescent="0.2">
      <c r="A59" s="19" t="s">
        <v>71</v>
      </c>
      <c r="B59" t="s">
        <v>77</v>
      </c>
      <c r="C59" s="41" t="s">
        <v>11</v>
      </c>
      <c r="D59" s="42" t="s">
        <v>12</v>
      </c>
      <c r="F59" s="99">
        <v>50.232276842979502</v>
      </c>
      <c r="G59" s="100">
        <v>47.893759084467199</v>
      </c>
      <c r="H59" s="101">
        <v>63.484599204733001</v>
      </c>
      <c r="I59" s="102">
        <v>64.093816389375405</v>
      </c>
      <c r="J59" s="101">
        <v>31.889759625177501</v>
      </c>
      <c r="K59" s="102">
        <v>30.6969380095682</v>
      </c>
      <c r="L59" s="99">
        <v>4.8827191751393899</v>
      </c>
      <c r="M59" s="100">
        <v>-0.95050851854621798</v>
      </c>
      <c r="N59" s="100">
        <v>3.8857999948967898</v>
      </c>
      <c r="O59" s="100">
        <v>3.4451478716613502</v>
      </c>
      <c r="P59" s="100">
        <v>-0.42416973566847699</v>
      </c>
      <c r="Q59" s="100">
        <v>4.4378384224522902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workbookViewId="0">
      <selection activeCell="M12" sqref="M12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3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3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2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25">
      <c r="A5" s="132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32"/>
      <c r="C5" s="132"/>
      <c r="D5" s="132"/>
      <c r="E5" s="132"/>
      <c r="F5" s="132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2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25">
      <c r="A9" s="132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32"/>
      <c r="C9" s="132"/>
      <c r="D9" s="132"/>
      <c r="E9" s="132"/>
      <c r="F9" s="132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25">
      <c r="A12" s="132" t="str">
        <f>HYPERLINK("http://www.str.com/contact", "For additional support, please contact your regional office.")</f>
        <v>For additional support, please contact your regional office.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25">
      <c r="A14" s="131" t="str">
        <f>HYPERLINK("http://www.hotelnewsnow.com/", "For the latest in industry news, visit HotelNewsNow.com.")</f>
        <v>For the latest in industry news, visit HotelNewsNow.com.</v>
      </c>
      <c r="B14" s="131"/>
      <c r="C14" s="131"/>
      <c r="D14" s="131"/>
      <c r="E14" s="131"/>
      <c r="F14" s="131"/>
      <c r="G14" s="131"/>
      <c r="H14" s="131"/>
      <c r="I14" s="131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25">
      <c r="A15" s="131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31"/>
      <c r="C15" s="131"/>
      <c r="D15" s="131"/>
      <c r="E15" s="131"/>
      <c r="F15" s="131"/>
      <c r="G15" s="131"/>
      <c r="H15" s="131"/>
      <c r="I15" s="131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2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="1" gridLinesSet="0"/>
  <pageMargins left="0" right="0" top="0" bottom="0" header="0.5" footer="0.5"/>
  <pageSetup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/>
  </sheetViews>
  <sheetFormatPr defaultRowHeight="12.75" x14ac:dyDescent="0.2"/>
  <sheetData>
    <row r="1" spans="1:1" x14ac:dyDescent="0.2">
      <c r="A1" s="4" t="s">
        <v>61</v>
      </c>
    </row>
    <row r="2" spans="1:1" x14ac:dyDescent="0.2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1" ma:contentTypeDescription="Create a new document." ma:contentTypeScope="" ma:versionID="c959c97612d7d154feead72141de166a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935ae0173ce047daadff627b471ff23f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3C1EB8-5A99-49CE-B784-D9252561F4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2025-05-22T13:14:54Z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