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/>
  <xr:revisionPtr revIDLastSave="19" documentId="8_{00FF222E-F3C4-445F-9A46-EB3A5F5DA345}" xr6:coauthVersionLast="47" xr6:coauthVersionMax="47" xr10:uidLastSave="{B3E38340-0BC9-471B-98BC-CE1E33D64984}"/>
  <workbookProtection workbookAlgorithmName="SHA-512" workbookHashValue="vwshqoCvt+JrRgBhIu4Tgstm7Kpct3PcJ1mn6GV9qwYkI3jipzA/hYy5QAyyZpeD3imjx9bUaxuQBYQkU4L6JQ==" workbookSaltValue="rMA2/7xUGyC/Q+I8EWdbDA==" workbookSpinCount="100000" lockStructure="1"/>
  <bookViews>
    <workbookView xWindow="-28920" yWindow="1725" windowWidth="29040" windowHeight="15720" xr2:uid="{DD0F54F7-D0E5-48F9-8D2E-B2AFD3CBF5F1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19" l="1"/>
  <c r="C26" i="19"/>
  <c r="D26" i="19"/>
  <c r="E26" i="19"/>
  <c r="F26" i="19"/>
  <c r="G26" i="19"/>
  <c r="H26" i="19"/>
  <c r="I26" i="19"/>
  <c r="J26" i="19"/>
  <c r="K26" i="19"/>
  <c r="L26" i="19"/>
  <c r="M26" i="19"/>
  <c r="B1" i="18" l="1"/>
  <c r="C3" i="19" l="1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27" i="19"/>
  <c r="C27" i="19"/>
  <c r="D27" i="19"/>
  <c r="E27" i="19"/>
  <c r="F27" i="19"/>
  <c r="B28" i="19"/>
  <c r="C28" i="19"/>
  <c r="D28" i="19"/>
  <c r="E28" i="19"/>
  <c r="F28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G8" i="18"/>
  <c r="F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53" i="18" l="1"/>
  <c r="E28" i="18"/>
  <c r="F28" i="18"/>
  <c r="E29" i="18"/>
  <c r="F29" i="18"/>
  <c r="E30" i="18"/>
  <c r="F30" i="18"/>
  <c r="E31" i="18"/>
  <c r="F31" i="18"/>
  <c r="C26" i="18"/>
  <c r="D26" i="18"/>
  <c r="C27" i="18"/>
  <c r="D27" i="18"/>
  <c r="C28" i="18"/>
  <c r="D28" i="18"/>
  <c r="C29" i="18"/>
  <c r="D29" i="18"/>
  <c r="C30" i="18"/>
  <c r="D30" i="18"/>
  <c r="C31" i="18"/>
  <c r="D31" i="18"/>
  <c r="F37" i="18"/>
  <c r="C32" i="18"/>
  <c r="D32" i="18"/>
  <c r="C34" i="18"/>
  <c r="D34" i="18"/>
  <c r="C35" i="18"/>
  <c r="D35" i="18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M28" i="19"/>
  <c r="L28" i="19"/>
  <c r="K28" i="19"/>
  <c r="J28" i="19"/>
  <c r="I28" i="19"/>
  <c r="H28" i="19"/>
  <c r="G28" i="19"/>
  <c r="M27" i="19"/>
  <c r="L27" i="19"/>
  <c r="K27" i="19"/>
  <c r="J27" i="19"/>
  <c r="I27" i="19"/>
  <c r="H27" i="19"/>
  <c r="G2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26" i="18"/>
  <c r="E26" i="18"/>
  <c r="F26" i="18"/>
  <c r="G26" i="18"/>
  <c r="H26" i="18"/>
  <c r="I26" i="18"/>
  <c r="J26" i="18"/>
  <c r="K26" i="18"/>
  <c r="L26" i="18"/>
  <c r="M26" i="18"/>
  <c r="B27" i="18"/>
  <c r="E27" i="18"/>
  <c r="F27" i="18"/>
  <c r="G27" i="18"/>
  <c r="H27" i="18"/>
  <c r="I27" i="18"/>
  <c r="J27" i="18"/>
  <c r="K27" i="18"/>
  <c r="L27" i="18"/>
  <c r="M27" i="18"/>
  <c r="B28" i="18"/>
  <c r="G28" i="18"/>
  <c r="H28" i="18"/>
  <c r="I28" i="18"/>
  <c r="J28" i="18"/>
  <c r="K28" i="18"/>
  <c r="L28" i="18"/>
  <c r="M28" i="18"/>
  <c r="B29" i="18"/>
  <c r="G29" i="18"/>
  <c r="H29" i="18"/>
  <c r="I29" i="18"/>
  <c r="J29" i="18"/>
  <c r="K29" i="18"/>
  <c r="L29" i="18"/>
  <c r="M29" i="18"/>
  <c r="B30" i="18"/>
  <c r="G30" i="18"/>
  <c r="H30" i="18"/>
  <c r="I30" i="18"/>
  <c r="J30" i="18"/>
  <c r="K30" i="18"/>
  <c r="L30" i="18"/>
  <c r="M30" i="18"/>
  <c r="B31" i="18"/>
  <c r="G31" i="18"/>
  <c r="H31" i="18"/>
  <c r="I31" i="18"/>
  <c r="J31" i="18"/>
  <c r="K31" i="18"/>
  <c r="L31" i="18"/>
  <c r="M31" i="18"/>
  <c r="B32" i="18"/>
  <c r="E32" i="18"/>
  <c r="F32" i="18"/>
  <c r="G32" i="18"/>
  <c r="H32" i="18"/>
  <c r="I32" i="18"/>
  <c r="J32" i="18"/>
  <c r="K32" i="18"/>
  <c r="L32" i="18"/>
  <c r="M32" i="18"/>
  <c r="B34" i="18"/>
  <c r="E34" i="18"/>
  <c r="F34" i="18"/>
  <c r="G34" i="18"/>
  <c r="H34" i="18"/>
  <c r="I34" i="18"/>
  <c r="J34" i="18"/>
  <c r="K34" i="18"/>
  <c r="L34" i="18"/>
  <c r="M34" i="18"/>
  <c r="B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7" i="18"/>
  <c r="C37" i="18"/>
  <c r="D37" i="18"/>
  <c r="E37" i="18"/>
  <c r="G37" i="18"/>
  <c r="H37" i="18"/>
  <c r="I37" i="18"/>
  <c r="J37" i="18"/>
  <c r="K37" i="18"/>
  <c r="L37" i="18"/>
  <c r="M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<sst xmlns="http://schemas.openxmlformats.org/spreadsheetml/2006/main" count="507" uniqueCount="88">
  <si>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</si>
  <si>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</si>
  <si>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</si>
  <si>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</si>
  <si>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</si>
  <si>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</si>
  <si>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</si>
  <si>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</si>
  <si>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</si>
  <si>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</si>
  <si>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</si>
  <si>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</si>
  <si>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</si>
  <si>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</si>
  <si>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</si>
  <si>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</si>
  <si>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</si>
  <si>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</si>
  <si>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</si>
  <si>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</si>
  <si>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</si>
  <si>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</si>
  <si>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</si>
  <si>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</si>
  <si>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</si>
  <si>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</si>
  <si>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</si>
  <si>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</si>
  <si>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</si>
  <si>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</si>
  <si>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</si>
  <si>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</si>
  <si>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</si>
  <si>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</si>
  <si>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</si>
  <si>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</si>
  <si>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</si>
  <si>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</si>
  <si>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</si>
  <si>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</si>
  <si>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</si>
  <si>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</si>
  <si>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</si>
  <si>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</si>
  <si>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</si>
  <si>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</si>
  <si>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</si>
  <si>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</si>
  <si>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</si>
  <si>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</si>
  <si>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</si>
  <si>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</si>
  <si>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</si>
  <si>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</si>
  <si>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</si>
  <si>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</si>
  <si>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</si>
  <si>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</si>
  <si>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</si>
  <si>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</si>
  <si>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</si>
  <si>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</si>
  <si>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</si>
  <si>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</si>
  <si>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</si>
  <si>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</si>
  <si>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</si>
  <si>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</si>
  <si>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</si>
  <si>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</si>
  <si>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</si>
  <si>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</si>
  <si>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</si>
  <si>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</si>
  <si>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</si>
  <si>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</si>
  <si>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</si>
  <si>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</si>
  <si>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</si>
  <si>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2024</t>
  </si>
  <si>
    <t>Room Revenue</t>
  </si>
  <si>
    <t>VTC Defined Tourism Regions</t>
  </si>
  <si>
    <t>STR/CoSTAR Designated Hospitality Markets</t>
  </si>
  <si>
    <t>March 2025 Monthly Report</t>
  </si>
  <si>
    <t>Current Month - March 2025 vs March 2024</t>
  </si>
  <si>
    <t>Year to Date - March 2025 vs March 2024</t>
  </si>
  <si>
    <t>Percent Change from March 2024</t>
  </si>
  <si>
    <t>YTD March 2025 Monthly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</si>
</sst>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i/>
      <sz val="10"/>
      <name val="Segoe UI"/>
      <family val="2"/>
    </font>
    <font>
      <sz val="10"/>
      <name val="Arial"/>
      <family val="2"/>
    </font>
    <font>
      <b/>
      <sz val="11"/>
      <color theme="0"/>
      <name val="Asap"/>
    </font>
    <font>
      <b/>
      <sz val="11"/>
      <color indexed="9"/>
      <name val="Asap"/>
    </font>
    <font>
      <b/>
      <sz val="11"/>
      <name val="Asap"/>
    </font>
    <font>
      <sz val="11"/>
      <name val="Asap"/>
    </font>
    <font>
      <b/>
      <i/>
      <sz val="11"/>
      <name val="Asap"/>
    </font>
  </fonts>
  <fills count="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5858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5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4" borderId="0" xfId="0" applyNumberFormat="1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1" fillId="4" borderId="0" xfId="0" applyFont="1" applyFill="1"/>
    <xf numFmtId="0" fontId="5" fillId="4" borderId="0" xfId="0" applyFont="1" applyFill="1" applyAlignment="1">
      <alignment horizontal="right"/>
    </xf>
    <xf numFmtId="0" fontId="18" fillId="0" borderId="12" xfId="0" applyFont="1" applyBorder="1"/>
    <xf numFmtId="0" fontId="18" fillId="0" borderId="0" xfId="0" applyFont="1" applyAlignment="1">
      <alignment vertical="center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4" borderId="0" xfId="0" applyFont="1" applyFill="1" applyAlignment="1">
      <alignment horizontal="right"/>
    </xf>
    <xf numFmtId="0" fontId="21" fillId="0" borderId="0" xfId="0" applyFont="1"/>
    <xf numFmtId="0" fontId="21" fillId="0" borderId="3" xfId="0" applyFont="1" applyBorder="1"/>
    <xf numFmtId="166" fontId="21" fillId="2" borderId="3" xfId="0" applyNumberFormat="1" applyFont="1" applyFill="1" applyBorder="1"/>
    <xf numFmtId="166" fontId="21" fillId="2" borderId="0" xfId="0" applyNumberFormat="1" applyFont="1" applyFill="1"/>
    <xf numFmtId="170" fontId="21" fillId="2" borderId="3" xfId="0" applyNumberFormat="1" applyFont="1" applyFill="1" applyBorder="1"/>
    <xf numFmtId="170" fontId="21" fillId="2" borderId="0" xfId="0" applyNumberFormat="1" applyFont="1" applyFill="1"/>
    <xf numFmtId="0" fontId="1" fillId="2" borderId="3" xfId="0" applyFont="1" applyFill="1" applyBorder="1"/>
    <xf numFmtId="0" fontId="25" fillId="0" borderId="0" xfId="0" applyFont="1"/>
    <xf numFmtId="0" fontId="25" fillId="0" borderId="12" xfId="0" applyFont="1" applyBorder="1"/>
    <xf numFmtId="0" fontId="24" fillId="0" borderId="0" xfId="0" applyFont="1"/>
    <xf numFmtId="167" fontId="25" fillId="6" borderId="4" xfId="0" applyNumberFormat="1" applyFont="1" applyFill="1" applyBorder="1" applyAlignment="1">
      <alignment horizontal="center" vertical="center"/>
    </xf>
    <xf numFmtId="167" fontId="25" fillId="6" borderId="0" xfId="0" applyNumberFormat="1" applyFont="1" applyFill="1" applyAlignment="1">
      <alignment horizontal="center" vertical="center"/>
    </xf>
    <xf numFmtId="168" fontId="25" fillId="6" borderId="0" xfId="0" applyNumberFormat="1" applyFont="1" applyFill="1" applyAlignment="1">
      <alignment horizontal="center" vertical="center"/>
    </xf>
    <xf numFmtId="167" fontId="25" fillId="6" borderId="8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top"/>
    </xf>
    <xf numFmtId="0" fontId="22" fillId="6" borderId="4" xfId="0" applyFont="1" applyFill="1" applyBorder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center" vertical="center"/>
    </xf>
    <xf numFmtId="167" fontId="25" fillId="0" borderId="4" xfId="0" applyNumberFormat="1" applyFont="1" applyBorder="1" applyAlignment="1">
      <alignment horizontal="center" vertical="center"/>
    </xf>
    <xf numFmtId="167" fontId="25" fillId="0" borderId="8" xfId="0" applyNumberFormat="1" applyFont="1" applyBorder="1" applyAlignment="1">
      <alignment horizontal="center" vertical="center"/>
    </xf>
    <xf numFmtId="167" fontId="25" fillId="0" borderId="25" xfId="0" applyNumberFormat="1" applyFont="1" applyBorder="1" applyAlignment="1">
      <alignment horizontal="center" vertical="center"/>
    </xf>
    <xf numFmtId="167" fontId="25" fillId="0" borderId="22" xfId="0" applyNumberFormat="1" applyFont="1" applyBorder="1" applyAlignment="1">
      <alignment horizontal="center" vertical="center"/>
    </xf>
    <xf numFmtId="168" fontId="25" fillId="0" borderId="22" xfId="0" applyNumberFormat="1" applyFont="1" applyBorder="1" applyAlignment="1">
      <alignment horizontal="center" vertical="center"/>
    </xf>
    <xf numFmtId="167" fontId="25" fillId="0" borderId="23" xfId="0" applyNumberFormat="1" applyFont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left"/>
    </xf>
    <xf numFmtId="0" fontId="25" fillId="6" borderId="4" xfId="0" applyFont="1" applyFill="1" applyBorder="1"/>
    <xf numFmtId="0" fontId="25" fillId="0" borderId="4" xfId="0" applyFont="1" applyBorder="1" applyAlignment="1">
      <alignment horizontal="right"/>
    </xf>
    <xf numFmtId="1" fontId="25" fillId="0" borderId="4" xfId="0" applyNumberFormat="1" applyFont="1" applyBorder="1" applyAlignment="1">
      <alignment horizontal="right"/>
    </xf>
    <xf numFmtId="0" fontId="20" fillId="0" borderId="0" xfId="0" applyFont="1" applyAlignment="1">
      <alignment vertical="top" wrapText="1"/>
    </xf>
    <xf numFmtId="0" fontId="26" fillId="0" borderId="21" xfId="0" applyFont="1" applyBorder="1" applyAlignment="1">
      <alignment horizontal="left" vertical="top" wrapText="1"/>
    </xf>
    <xf numFmtId="0" fontId="26" fillId="0" borderId="22" xfId="0" applyFont="1" applyBorder="1" applyAlignment="1">
      <alignment horizontal="left" vertical="top" wrapText="1"/>
    </xf>
    <xf numFmtId="0" fontId="26" fillId="0" borderId="23" xfId="0" applyFont="1" applyBorder="1" applyAlignment="1">
      <alignment horizontal="left" vertical="top" wrapText="1"/>
    </xf>
    <xf numFmtId="169" fontId="24" fillId="0" borderId="24" xfId="0" applyNumberFormat="1" applyFont="1" applyBorder="1" applyAlignment="1">
      <alignment horizontal="left" vertical="center" wrapText="1"/>
    </xf>
    <xf numFmtId="169" fontId="24" fillId="0" borderId="4" xfId="0" applyNumberFormat="1" applyFont="1" applyBorder="1" applyAlignment="1">
      <alignment horizontal="left" vertical="center" wrapText="1"/>
    </xf>
    <xf numFmtId="169" fontId="24" fillId="0" borderId="28" xfId="0" applyNumberFormat="1" applyFont="1" applyBorder="1" applyAlignment="1">
      <alignment horizontal="left" vertical="center" wrapText="1"/>
    </xf>
    <xf numFmtId="0" fontId="22" fillId="5" borderId="13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6" fillId="0" borderId="21" xfId="0" applyFont="1" applyBorder="1" applyAlignment="1">
      <alignment horizontal="left" vertical="center" wrapText="1"/>
    </xf>
    <xf numFmtId="0" fontId="26" fillId="0" borderId="22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6" fillId="3" borderId="0" xfId="1" applyNumberFormat="1" applyFont="1" applyFill="1" applyBorder="1" applyAlignment="1" applyProtection="1">
      <alignment horizontal="center" vertical="center"/>
    </xf>
    <xf numFmtId="0" fontId="1" fillId="0" borderId="0" xfId="1" applyNumberFormat="1" applyFont="1" applyAlignment="1" applyProtection="1"/>
    <xf numFmtId="165" fontId="1" fillId="0" borderId="0" xfId="1" applyNumberFormat="1" applyFont="1" applyAlignment="1" applyProtection="1"/>
    <xf numFmtId="166" fontId="1" fillId="2" borderId="1" xfId="1" applyNumberFormat="1" applyFont="1" applyFill="1" applyBorder="1" applyAlignment="1" applyProtection="1"/>
    <xf numFmtId="166" fontId="1" fillId="2" borderId="7" xfId="1" applyNumberFormat="1" applyFont="1" applyFill="1" applyBorder="1" applyAlignment="1" applyProtection="1"/>
    <xf numFmtId="170" fontId="1" fillId="2" borderId="1" xfId="1" applyNumberFormat="1" applyFont="1" applyFill="1" applyBorder="1" applyAlignment="1" applyProtection="1"/>
    <xf numFmtId="170" fontId="1" fillId="2" borderId="7" xfId="1" applyNumberFormat="1" applyFont="1" applyFill="1" applyBorder="1" applyAlignment="1" applyProtection="1"/>
    <xf numFmtId="0" fontId="1" fillId="0" borderId="7" xfId="1" applyNumberFormat="1" applyFont="1" applyBorder="1" applyAlignment="1" applyProtection="1"/>
    <xf numFmtId="165" fontId="1" fillId="0" borderId="7" xfId="1" applyNumberFormat="1" applyFont="1" applyBorder="1" applyAlignment="1" applyProtection="1"/>
    <xf numFmtId="2" fontId="1" fillId="0" borderId="7" xfId="1" applyNumberFormat="1" applyFont="1" applyBorder="1" applyAlignment="1" applyProtection="1"/>
    <xf numFmtId="166" fontId="1" fillId="0" borderId="3" xfId="1" applyNumberFormat="1" applyFont="1" applyBorder="1" applyAlignment="1" applyProtection="1"/>
    <xf numFmtId="166" fontId="1" fillId="0" borderId="0" xfId="1" applyNumberFormat="1" applyFont="1" applyAlignment="1" applyProtection="1"/>
    <xf numFmtId="170" fontId="1" fillId="0" borderId="3" xfId="1" applyNumberFormat="1" applyFont="1" applyBorder="1" applyAlignment="1" applyProtection="1"/>
    <xf numFmtId="170" fontId="1" fillId="0" borderId="0" xfId="1" applyNumberFormat="1" applyFont="1" applyAlignment="1" applyProtection="1"/>
    <xf numFmtId="166" fontId="1" fillId="2" borderId="3" xfId="1" applyNumberFormat="1" applyFont="1" applyFill="1" applyBorder="1" applyAlignment="1" applyProtection="1"/>
    <xf numFmtId="166" fontId="1" fillId="2" borderId="0" xfId="1" applyNumberFormat="1" applyFont="1" applyFill="1" applyAlignment="1" applyProtection="1"/>
    <xf numFmtId="170" fontId="1" fillId="2" borderId="3" xfId="1" applyNumberFormat="1" applyFont="1" applyFill="1" applyBorder="1" applyAlignment="1" applyProtection="1"/>
    <xf numFmtId="170" fontId="1" fillId="2" borderId="0" xfId="1" applyNumberFormat="1" applyFont="1" applyFill="1" applyAlignment="1" applyProtection="1"/>
    <xf numFmtId="2" fontId="1" fillId="0" borderId="0" xfId="1" applyNumberFormat="1" applyFont="1" applyAlignment="1" applyProtection="1"/>
    <xf numFmtId="166" fontId="1" fillId="2" borderId="1" xfId="1" applyNumberFormat="1" applyFont="1" applyFill="1" applyBorder="1" applyAlignment="1" applyProtection="1"/>
    <xf numFmtId="166" fontId="1" fillId="2" borderId="7" xfId="1" applyNumberFormat="1" applyFont="1" applyFill="1" applyBorder="1" applyAlignment="1" applyProtection="1"/>
    <xf numFmtId="170" fontId="1" fillId="2" borderId="1" xfId="1" applyNumberFormat="1" applyFont="1" applyFill="1" applyBorder="1" applyAlignment="1" applyProtection="1"/>
    <xf numFmtId="170" fontId="1" fillId="2" borderId="7" xfId="1" applyNumberFormat="1" applyFont="1" applyFill="1" applyBorder="1" applyAlignment="1" applyProtection="1"/>
    <xf numFmtId="166" fontId="1" fillId="0" borderId="3" xfId="1" applyNumberFormat="1" applyFont="1" applyBorder="1" applyAlignment="1" applyProtection="1"/>
    <xf numFmtId="166" fontId="1" fillId="0" borderId="0" xfId="1" applyNumberFormat="1" applyFont="1" applyAlignment="1" applyProtection="1"/>
    <xf numFmtId="170" fontId="1" fillId="0" borderId="3" xfId="1" applyNumberFormat="1" applyFont="1" applyBorder="1" applyAlignment="1" applyProtection="1"/>
    <xf numFmtId="170" fontId="1" fillId="0" borderId="0" xfId="1" applyNumberFormat="1" applyFont="1" applyAlignment="1" applyProtection="1"/>
    <xf numFmtId="166" fontId="1" fillId="2" borderId="3" xfId="1" applyNumberFormat="1" applyFont="1" applyFill="1" applyBorder="1" applyAlignment="1" applyProtection="1"/>
    <xf numFmtId="166" fontId="1" fillId="2" borderId="0" xfId="1" applyNumberFormat="1" applyFont="1" applyFill="1" applyAlignment="1" applyProtection="1"/>
    <xf numFmtId="170" fontId="1" fillId="2" borderId="3" xfId="1" applyNumberFormat="1" applyFont="1" applyFill="1" applyBorder="1" applyAlignment="1" applyProtection="1"/>
    <xf numFmtId="170" fontId="1" fillId="2" borderId="0" xfId="1" applyNumberFormat="1" applyFont="1" applyFill="1" applyAlignment="1" applyProtection="1"/>
    <xf numFmtId="166" fontId="1" fillId="2" borderId="1" xfId="1" applyNumberFormat="1" applyFont="1" applyFill="1" applyBorder="1" applyAlignment="1" applyProtection="1"/>
    <xf numFmtId="166" fontId="1" fillId="2" borderId="7" xfId="1" applyNumberFormat="1" applyFont="1" applyFill="1" applyBorder="1" applyAlignment="1" applyProtection="1"/>
    <xf numFmtId="170" fontId="1" fillId="2" borderId="1" xfId="1" applyNumberFormat="1" applyFont="1" applyFill="1" applyBorder="1" applyAlignment="1" applyProtection="1"/>
    <xf numFmtId="170" fontId="1" fillId="2" borderId="7" xfId="1" applyNumberFormat="1" applyFont="1" applyFill="1" applyBorder="1" applyAlignment="1" applyProtection="1"/>
    <xf numFmtId="166" fontId="1" fillId="0" borderId="3" xfId="1" applyNumberFormat="1" applyFont="1" applyBorder="1" applyAlignment="1" applyProtection="1"/>
    <xf numFmtId="166" fontId="1" fillId="0" borderId="0" xfId="1" applyNumberFormat="1" applyFont="1" applyAlignment="1" applyProtection="1"/>
    <xf numFmtId="170" fontId="1" fillId="0" borderId="3" xfId="1" applyNumberFormat="1" applyFont="1" applyBorder="1" applyAlignment="1" applyProtection="1"/>
    <xf numFmtId="170" fontId="1" fillId="0" borderId="0" xfId="1" applyNumberFormat="1" applyFont="1" applyAlignment="1" applyProtection="1"/>
    <xf numFmtId="166" fontId="1" fillId="2" borderId="3" xfId="1" applyNumberFormat="1" applyFont="1" applyFill="1" applyBorder="1" applyAlignment="1" applyProtection="1"/>
    <xf numFmtId="166" fontId="1" fillId="2" borderId="0" xfId="1" applyNumberFormat="1" applyFont="1" applyFill="1" applyAlignment="1" applyProtection="1"/>
    <xf numFmtId="170" fontId="1" fillId="2" borderId="3" xfId="1" applyNumberFormat="1" applyFont="1" applyFill="1" applyBorder="1" applyAlignment="1" applyProtection="1"/>
    <xf numFmtId="170" fontId="1" fillId="2" borderId="0" xfId="1" applyNumberFormat="1" applyFont="1" applyFill="1" applyAlignment="1" applyProtection="1"/>
    <xf numFmtId="0" fontId="1" fillId="0" borderId="0" xfId="1" applyNumberFormat="1" applyFont="1" applyAlignment="1" applyProtection="1"/>
    <xf numFmtId="165" fontId="1" fillId="0" borderId="0" xfId="1" applyNumberFormat="1" applyFont="1" applyAlignment="1" applyProtection="1"/>
    <xf numFmtId="166" fontId="1" fillId="2" borderId="1" xfId="1" applyNumberFormat="1" applyFont="1" applyFill="1" applyBorder="1" applyAlignment="1" applyProtection="1"/>
    <xf numFmtId="166" fontId="1" fillId="2" borderId="7" xfId="1" applyNumberFormat="1" applyFont="1" applyFill="1" applyBorder="1" applyAlignment="1" applyProtection="1"/>
    <xf numFmtId="170" fontId="1" fillId="2" borderId="1" xfId="1" applyNumberFormat="1" applyFont="1" applyFill="1" applyBorder="1" applyAlignment="1" applyProtection="1"/>
    <xf numFmtId="170" fontId="1" fillId="2" borderId="7" xfId="1" applyNumberFormat="1" applyFont="1" applyFill="1" applyBorder="1" applyAlignment="1" applyProtection="1"/>
    <xf numFmtId="0" fontId="1" fillId="0" borderId="7" xfId="1" applyNumberFormat="1" applyFont="1" applyBorder="1" applyAlignment="1" applyProtection="1"/>
    <xf numFmtId="165" fontId="1" fillId="0" borderId="7" xfId="1" applyNumberFormat="1" applyFont="1" applyBorder="1" applyAlignment="1" applyProtection="1"/>
    <xf numFmtId="2" fontId="1" fillId="0" borderId="7" xfId="1" applyNumberFormat="1" applyFont="1" applyBorder="1" applyAlignment="1" applyProtection="1"/>
    <xf numFmtId="166" fontId="1" fillId="0" borderId="3" xfId="1" applyNumberFormat="1" applyFont="1" applyBorder="1" applyAlignment="1" applyProtection="1"/>
    <xf numFmtId="166" fontId="1" fillId="0" borderId="0" xfId="1" applyNumberFormat="1" applyFont="1" applyAlignment="1" applyProtection="1"/>
    <xf numFmtId="170" fontId="1" fillId="0" borderId="3" xfId="1" applyNumberFormat="1" applyFont="1" applyBorder="1" applyAlignment="1" applyProtection="1"/>
    <xf numFmtId="170" fontId="1" fillId="0" borderId="0" xfId="1" applyNumberFormat="1" applyFont="1" applyAlignment="1" applyProtection="1"/>
    <xf numFmtId="166" fontId="1" fillId="2" borderId="3" xfId="1" applyNumberFormat="1" applyFont="1" applyFill="1" applyBorder="1" applyAlignment="1" applyProtection="1"/>
    <xf numFmtId="166" fontId="1" fillId="2" borderId="0" xfId="1" applyNumberFormat="1" applyFont="1" applyFill="1" applyAlignment="1" applyProtection="1"/>
    <xf numFmtId="170" fontId="1" fillId="2" borderId="3" xfId="1" applyNumberFormat="1" applyFont="1" applyFill="1" applyBorder="1" applyAlignment="1" applyProtection="1"/>
    <xf numFmtId="170" fontId="1" fillId="2" borderId="0" xfId="1" applyNumberFormat="1" applyFont="1" applyFill="1" applyAlignment="1" applyProtection="1"/>
    <xf numFmtId="2" fontId="1" fillId="0" borderId="0" xfId="1" applyNumberFormat="1" applyFont="1" applyAlignment="1" applyProtection="1"/>
  </cellXfs>
  <cellStyles count="2">
    <cellStyle name="Normal" xfId="0" builtinId="0"/>
    <cellStyle name="Normal 2" xfId="1" xr:uid="{012CF6F3-8AE9-44E6-A381-57765AF3F4D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C5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714374</xdr:colOff>
      <xdr:row>55</xdr:row>
      <xdr:rowOff>92076</xdr:rowOff>
    </xdr:from>
    <xdr:to>
      <xdr:col>12</xdr:col>
      <xdr:colOff>771524</xdr:colOff>
      <xdr:row>55</xdr:row>
      <xdr:rowOff>429372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28466-23F9-4759-9CC6-F1A35213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4" y="11407776"/>
          <a:ext cx="2600325" cy="3309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55</xdr:row>
      <xdr:rowOff>114300</xdr:rowOff>
    </xdr:from>
    <xdr:to>
      <xdr:col>12</xdr:col>
      <xdr:colOff>676275</xdr:colOff>
      <xdr:row>55</xdr:row>
      <xdr:rowOff>448421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07EA5-FECF-4E65-9829-AF1AB09B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0" y="11430000"/>
          <a:ext cx="2600325" cy="334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4"/>
  <sheetViews>
    <sheetView tabSelected="1" workbookViewId="0">
      <selection activeCell="R14" sqref="R14"/>
    </sheetView>
  </sheetViews>
  <sheetFormatPr defaultColWidth="9.140625" defaultRowHeight="16.5" x14ac:dyDescent="0.3"/>
  <cols>
    <col min="1" max="1" width="41.7109375" style="64" bestFit="1" customWidth="1"/>
    <col min="2" max="6" width="11.85546875" style="64" customWidth="1"/>
    <col min="7" max="7" width="11.85546875" style="66" customWidth="1"/>
    <col min="8" max="9" width="11.85546875" style="64" customWidth="1"/>
    <col min="10" max="10" width="11.85546875" style="66" customWidth="1"/>
    <col min="11" max="11" width="12.5703125" style="66" customWidth="1"/>
    <col min="12" max="12" width="11.85546875" style="64" customWidth="1"/>
    <col min="13" max="13" width="12.5703125" style="64" customWidth="1"/>
    <col min="14" max="16384" width="9.140625" style="64"/>
  </cols>
  <sheetData>
    <row r="1" spans="1:13" ht="16.5" customHeight="1" x14ac:dyDescent="0.3">
      <c r="A1" s="93" t="str">
        <f>'Current month raw data'!A1</f>
        <v>March 2025 Monthly Report</v>
      </c>
      <c r="B1" s="96" t="str">
        <f>'Current month raw data'!F1</f>
        <v>Current Month - March 2025 vs March 2024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8"/>
    </row>
    <row r="2" spans="1:13" x14ac:dyDescent="0.3">
      <c r="A2" s="94"/>
      <c r="B2" s="99" t="s">
        <v>45</v>
      </c>
      <c r="C2" s="100"/>
      <c r="D2" s="101" t="s">
        <v>2</v>
      </c>
      <c r="E2" s="100"/>
      <c r="F2" s="102" t="s">
        <v>3</v>
      </c>
      <c r="G2" s="102"/>
      <c r="H2" s="102" t="str">
        <f>'Current month raw data'!L7</f>
        <v>Percent Change from March 2024</v>
      </c>
      <c r="I2" s="102"/>
      <c r="J2" s="102"/>
      <c r="K2" s="102"/>
      <c r="L2" s="102"/>
      <c r="M2" s="103"/>
    </row>
    <row r="3" spans="1:13" ht="36.950000000000003" customHeight="1" x14ac:dyDescent="0.3">
      <c r="A3" s="95"/>
      <c r="B3" s="81">
        <f>'Current month raw data'!F8</f>
        <v>2025</v>
      </c>
      <c r="C3" s="82">
        <f>'Current month raw data'!G8</f>
        <v>2024</v>
      </c>
      <c r="D3" s="82">
        <f>'Current month raw data'!H8</f>
        <v>2025</v>
      </c>
      <c r="E3" s="82">
        <f>'Current month raw data'!I8</f>
        <v>2024</v>
      </c>
      <c r="F3" s="82">
        <f>'Current month raw data'!J8</f>
        <v>2025</v>
      </c>
      <c r="G3" s="82">
        <f>'Current month raw data'!K8</f>
        <v>2024</v>
      </c>
      <c r="H3" s="82" t="str">
        <f>'Current month raw data'!L8</f>
        <v>Occ</v>
      </c>
      <c r="I3" s="82" t="str">
        <f>'Current month raw data'!M8</f>
        <v>ADR</v>
      </c>
      <c r="J3" s="82" t="s">
        <v>3</v>
      </c>
      <c r="K3" s="83" t="s">
        <v>80</v>
      </c>
      <c r="L3" s="83" t="s">
        <v>43</v>
      </c>
      <c r="M3" s="84" t="s">
        <v>44</v>
      </c>
    </row>
    <row r="4" spans="1:13" x14ac:dyDescent="0.3">
      <c r="A4" s="85" t="s">
        <v>10</v>
      </c>
      <c r="B4" s="75">
        <f>VLOOKUP($A4,'Current month raw data'!$B:$Q,5,FALSE)</f>
        <v>63.601552088772799</v>
      </c>
      <c r="C4" s="73">
        <f>VLOOKUP($A4,'Current month raw data'!$B:$Q,6,FALSE)</f>
        <v>63.787463837551201</v>
      </c>
      <c r="D4" s="74">
        <f>VLOOKUP($A4,'Current month raw data'!$B:$Q,7,FALSE)</f>
        <v>161.77999717493401</v>
      </c>
      <c r="E4" s="74">
        <f>VLOOKUP($A4,'Current month raw data'!$B:$Q,8,FALSE)</f>
        <v>160.00250273542599</v>
      </c>
      <c r="F4" s="74">
        <f>VLOOKUP($A4,'Current month raw data'!$B:$Q,9,FALSE)</f>
        <v>102.894589172431</v>
      </c>
      <c r="G4" s="74">
        <f>VLOOKUP($A4,'Current month raw data'!$B:$Q,10,FALSE)</f>
        <v>102.061538571536</v>
      </c>
      <c r="H4" s="73">
        <f>VLOOKUP($A4,'Current month raw data'!$B:$Q,11,FALSE)</f>
        <v>-0.29145499380864698</v>
      </c>
      <c r="I4" s="73">
        <f>VLOOKUP($A4,'Current month raw data'!$B:$Q,12,FALSE)</f>
        <v>1.11091664762765</v>
      </c>
      <c r="J4" s="73">
        <f>VLOOKUP($A4,'Current month raw data'!$B:$Q,13,FALSE)</f>
        <v>0.81622383177244195</v>
      </c>
      <c r="K4" s="73">
        <f>VLOOKUP($A4,'Current month raw data'!$B:$Q,14,FALSE)</f>
        <v>1.4994129526700699</v>
      </c>
      <c r="L4" s="73">
        <f>VLOOKUP($A4,'Current month raw data'!$B:$Q,15,FALSE)</f>
        <v>0.67765791549348098</v>
      </c>
      <c r="M4" s="76">
        <f>VLOOKUP($A4,'Current month raw data'!$B:$Q,16,FALSE)</f>
        <v>0.38422785384918801</v>
      </c>
    </row>
    <row r="5" spans="1:13" x14ac:dyDescent="0.3">
      <c r="A5" s="85" t="s">
        <v>13</v>
      </c>
      <c r="B5" s="75">
        <f>VLOOKUP($A5,'Current month raw data'!$B:$Q,5,FALSE)</f>
        <v>63.248029316626898</v>
      </c>
      <c r="C5" s="73">
        <f>VLOOKUP($A5,'Current month raw data'!$B:$Q,6,FALSE)</f>
        <v>63.467673011460803</v>
      </c>
      <c r="D5" s="74">
        <f>VLOOKUP($A5,'Current month raw data'!$B:$Q,7,FALSE)</f>
        <v>131.21885261117001</v>
      </c>
      <c r="E5" s="74">
        <f>VLOOKUP($A5,'Current month raw data'!$B:$Q,8,FALSE)</f>
        <v>130.967490411646</v>
      </c>
      <c r="F5" s="74">
        <f>VLOOKUP($A5,'Current month raw data'!$B:$Q,9,FALSE)</f>
        <v>82.993338368454701</v>
      </c>
      <c r="G5" s="74">
        <f>VLOOKUP($A5,'Current month raw data'!$B:$Q,10,FALSE)</f>
        <v>83.122018565780195</v>
      </c>
      <c r="H5" s="73">
        <f>VLOOKUP($A5,'Current month raw data'!$B:$Q,11,FALSE)</f>
        <v>-0.34607176285513702</v>
      </c>
      <c r="I5" s="73">
        <f>VLOOKUP($A5,'Current month raw data'!$B:$Q,12,FALSE)</f>
        <v>0.19192717118869701</v>
      </c>
      <c r="J5" s="73">
        <f>VLOOKUP($A5,'Current month raw data'!$B:$Q,13,FALSE)</f>
        <v>-0.15480879741116901</v>
      </c>
      <c r="K5" s="73">
        <f>VLOOKUP($A5,'Current month raw data'!$B:$Q,14,FALSE)</f>
        <v>1.4621351579522499</v>
      </c>
      <c r="L5" s="73">
        <f>VLOOKUP($A5,'Current month raw data'!$B:$Q,15,FALSE)</f>
        <v>1.61945100799356</v>
      </c>
      <c r="M5" s="76">
        <f>VLOOKUP($A5,'Current month raw data'!$B:$Q,16,FALSE)</f>
        <v>1.26777478248648</v>
      </c>
    </row>
    <row r="6" spans="1:13" x14ac:dyDescent="0.3">
      <c r="A6" s="86"/>
      <c r="B6" s="67"/>
      <c r="C6" s="68"/>
      <c r="D6" s="69"/>
      <c r="E6" s="69"/>
      <c r="F6" s="69"/>
      <c r="G6" s="69"/>
      <c r="H6" s="68"/>
      <c r="I6" s="68"/>
      <c r="J6" s="68"/>
      <c r="K6" s="68"/>
      <c r="L6" s="68"/>
      <c r="M6" s="70"/>
    </row>
    <row r="7" spans="1:13" x14ac:dyDescent="0.3">
      <c r="A7" s="85" t="s">
        <v>78</v>
      </c>
      <c r="B7" s="75"/>
      <c r="C7" s="73"/>
      <c r="D7" s="74"/>
      <c r="E7" s="74"/>
      <c r="F7" s="74"/>
      <c r="G7" s="74"/>
      <c r="H7" s="73"/>
      <c r="I7" s="73"/>
      <c r="J7" s="73"/>
      <c r="K7" s="73"/>
      <c r="L7" s="73"/>
      <c r="M7" s="76"/>
    </row>
    <row r="8" spans="1:13" x14ac:dyDescent="0.3">
      <c r="A8" s="87" t="s">
        <v>72</v>
      </c>
      <c r="B8" s="75">
        <f>VLOOKUP($A8,'Current month raw data'!$B:$Q,5,FALSE)</f>
        <v>60.017684851469603</v>
      </c>
      <c r="C8" s="73">
        <f>VLOOKUP($A8,'Current month raw data'!$B:$Q,6,FALSE)</f>
        <v>59.5451566084554</v>
      </c>
      <c r="D8" s="74">
        <f>VLOOKUP($A8,'Current month raw data'!$B:$Q,7,FALSE)</f>
        <v>312.01930456350999</v>
      </c>
      <c r="E8" s="74">
        <f>VLOOKUP($A8,'Current month raw data'!$B:$Q,8,FALSE)</f>
        <v>306.84750044227701</v>
      </c>
      <c r="F8" s="74">
        <f>VLOOKUP($A8,'Current month raw data'!$B:$Q,9,FALSE)</f>
        <v>187.26676288867401</v>
      </c>
      <c r="G8" s="74">
        <f>VLOOKUP($A8,'Current month raw data'!$B:$Q,10,FALSE)</f>
        <v>182.71282468748501</v>
      </c>
      <c r="H8" s="73">
        <f>VLOOKUP($A8,'Current month raw data'!$B:$Q,11,FALSE)</f>
        <v>0.79356285200714705</v>
      </c>
      <c r="I8" s="73">
        <f>VLOOKUP($A8,'Current month raw data'!$B:$Q,12,FALSE)</f>
        <v>1.68546398904286</v>
      </c>
      <c r="J8" s="73">
        <f>VLOOKUP($A8,'Current month raw data'!$B:$Q,13,FALSE)</f>
        <v>2.4924020571510099</v>
      </c>
      <c r="K8" s="73">
        <f>VLOOKUP($A8,'Current month raw data'!$B:$Q,14,FALSE)</f>
        <v>7.1781940234793904</v>
      </c>
      <c r="L8" s="73">
        <f>VLOOKUP($A8,'Current month raw data'!$B:$Q,15,FALSE)</f>
        <v>4.5718432510885298</v>
      </c>
      <c r="M8" s="76">
        <f>VLOOKUP($A8,'Current month raw data'!$B:$Q,16,FALSE)</f>
        <v>5.40168655278831</v>
      </c>
    </row>
    <row r="9" spans="1:13" x14ac:dyDescent="0.3">
      <c r="A9" s="87" t="s">
        <v>73</v>
      </c>
      <c r="B9" s="75">
        <f>VLOOKUP($A9,'Current month raw data'!$B:$Q,5,FALSE)</f>
        <v>68.538454261659197</v>
      </c>
      <c r="C9" s="73">
        <f>VLOOKUP($A9,'Current month raw data'!$B:$Q,6,FALSE)</f>
        <v>70.343438917296695</v>
      </c>
      <c r="D9" s="74">
        <f>VLOOKUP($A9,'Current month raw data'!$B:$Q,7,FALSE)</f>
        <v>197.77575096270601</v>
      </c>
      <c r="E9" s="74">
        <f>VLOOKUP($A9,'Current month raw data'!$B:$Q,8,FALSE)</f>
        <v>195.51174635512601</v>
      </c>
      <c r="F9" s="74">
        <f>VLOOKUP($A9,'Current month raw data'!$B:$Q,9,FALSE)</f>
        <v>135.552442614227</v>
      </c>
      <c r="G9" s="74">
        <f>VLOOKUP($A9,'Current month raw data'!$B:$Q,10,FALSE)</f>
        <v>137.52968587345799</v>
      </c>
      <c r="H9" s="73">
        <f>VLOOKUP($A9,'Current month raw data'!$B:$Q,11,FALSE)</f>
        <v>-2.5659602138012998</v>
      </c>
      <c r="I9" s="73">
        <f>VLOOKUP($A9,'Current month raw data'!$B:$Q,12,FALSE)</f>
        <v>1.1579890465854199</v>
      </c>
      <c r="J9" s="73">
        <f>VLOOKUP($A9,'Current month raw data'!$B:$Q,13,FALSE)</f>
        <v>-1.4376847054314299</v>
      </c>
      <c r="K9" s="73">
        <f>VLOOKUP($A9,'Current month raw data'!$B:$Q,14,FALSE)</f>
        <v>0.38004783229412498</v>
      </c>
      <c r="L9" s="73">
        <f>VLOOKUP($A9,'Current month raw data'!$B:$Q,15,FALSE)</f>
        <v>1.8442469946987201</v>
      </c>
      <c r="M9" s="76">
        <f>VLOOKUP($A9,'Current month raw data'!$B:$Q,16,FALSE)</f>
        <v>-0.769035863230772</v>
      </c>
    </row>
    <row r="10" spans="1:13" x14ac:dyDescent="0.3">
      <c r="A10" s="87" t="s">
        <v>74</v>
      </c>
      <c r="B10" s="75">
        <f>VLOOKUP($A10,'Current month raw data'!$B:$Q,5,FALSE)</f>
        <v>69.180519950451696</v>
      </c>
      <c r="C10" s="73">
        <f>VLOOKUP($A10,'Current month raw data'!$B:$Q,6,FALSE)</f>
        <v>71.0073032530901</v>
      </c>
      <c r="D10" s="74">
        <f>VLOOKUP($A10,'Current month raw data'!$B:$Q,7,FALSE)</f>
        <v>152.094520082027</v>
      </c>
      <c r="E10" s="74">
        <f>VLOOKUP($A10,'Current month raw data'!$B:$Q,8,FALSE)</f>
        <v>151.04778664116</v>
      </c>
      <c r="F10" s="74">
        <f>VLOOKUP($A10,'Current month raw data'!$B:$Q,9,FALSE)</f>
        <v>105.21977980889</v>
      </c>
      <c r="G10" s="74">
        <f>VLOOKUP($A10,'Current month raw data'!$B:$Q,10,FALSE)</f>
        <v>107.25495991736901</v>
      </c>
      <c r="H10" s="73">
        <f>VLOOKUP($A10,'Current month raw data'!$B:$Q,11,FALSE)</f>
        <v>-2.5726695972767901</v>
      </c>
      <c r="I10" s="73">
        <f>VLOOKUP($A10,'Current month raw data'!$B:$Q,12,FALSE)</f>
        <v>0.69298164782341298</v>
      </c>
      <c r="J10" s="73">
        <f>VLOOKUP($A10,'Current month raw data'!$B:$Q,13,FALSE)</f>
        <v>-1.89751607762163</v>
      </c>
      <c r="K10" s="73">
        <f>VLOOKUP($A10,'Current month raw data'!$B:$Q,14,FALSE)</f>
        <v>-0.14023551680090501</v>
      </c>
      <c r="L10" s="73">
        <f>VLOOKUP($A10,'Current month raw data'!$B:$Q,15,FALSE)</f>
        <v>1.791270200876</v>
      </c>
      <c r="M10" s="76">
        <f>VLOOKUP($A10,'Current month raw data'!$B:$Q,16,FALSE)</f>
        <v>-0.82748286026380602</v>
      </c>
    </row>
    <row r="11" spans="1:13" x14ac:dyDescent="0.3">
      <c r="A11" s="87" t="s">
        <v>75</v>
      </c>
      <c r="B11" s="75">
        <f>VLOOKUP($A11,'Current month raw data'!$B:$Q,5,FALSE)</f>
        <v>64.739136066869506</v>
      </c>
      <c r="C11" s="73">
        <f>VLOOKUP($A11,'Current month raw data'!$B:$Q,6,FALSE)</f>
        <v>66.006576871389001</v>
      </c>
      <c r="D11" s="74">
        <f>VLOOKUP($A11,'Current month raw data'!$B:$Q,7,FALSE)</f>
        <v>122.537442269789</v>
      </c>
      <c r="E11" s="74">
        <f>VLOOKUP($A11,'Current month raw data'!$B:$Q,8,FALSE)</f>
        <v>121.56468766152599</v>
      </c>
      <c r="F11" s="74">
        <f>VLOOKUP($A11,'Current month raw data'!$B:$Q,9,FALSE)</f>
        <v>79.329681483900401</v>
      </c>
      <c r="G11" s="74">
        <f>VLOOKUP($A11,'Current month raw data'!$B:$Q,10,FALSE)</f>
        <v>80.240689009769198</v>
      </c>
      <c r="H11" s="73">
        <f>VLOOKUP($A11,'Current month raw data'!$B:$Q,11,FALSE)</f>
        <v>-1.9201735108745701</v>
      </c>
      <c r="I11" s="73">
        <f>VLOOKUP($A11,'Current month raw data'!$B:$Q,12,FALSE)</f>
        <v>0.80019504592597901</v>
      </c>
      <c r="J11" s="73">
        <f>VLOOKUP($A11,'Current month raw data'!$B:$Q,13,FALSE)</f>
        <v>-1.13534359825579</v>
      </c>
      <c r="K11" s="73">
        <f>VLOOKUP($A11,'Current month raw data'!$B:$Q,14,FALSE)</f>
        <v>2.0776718252975801</v>
      </c>
      <c r="L11" s="73">
        <f>VLOOKUP($A11,'Current month raw data'!$B:$Q,15,FALSE)</f>
        <v>3.2499131039277001</v>
      </c>
      <c r="M11" s="76">
        <f>VLOOKUP($A11,'Current month raw data'!$B:$Q,16,FALSE)</f>
        <v>1.26733562250506</v>
      </c>
    </row>
    <row r="12" spans="1:13" x14ac:dyDescent="0.3">
      <c r="A12" s="87" t="s">
        <v>76</v>
      </c>
      <c r="B12" s="75">
        <f>VLOOKUP($A12,'Current month raw data'!$B:$Q,5,FALSE)</f>
        <v>59.932119433105498</v>
      </c>
      <c r="C12" s="73">
        <f>VLOOKUP($A12,'Current month raw data'!$B:$Q,6,FALSE)</f>
        <v>60.503620650776298</v>
      </c>
      <c r="D12" s="74">
        <f>VLOOKUP($A12,'Current month raw data'!$B:$Q,7,FALSE)</f>
        <v>87.587525655616005</v>
      </c>
      <c r="E12" s="74">
        <f>VLOOKUP($A12,'Current month raw data'!$B:$Q,8,FALSE)</f>
        <v>85.787787343484197</v>
      </c>
      <c r="F12" s="74">
        <f>VLOOKUP($A12,'Current month raw data'!$B:$Q,9,FALSE)</f>
        <v>52.493060484425698</v>
      </c>
      <c r="G12" s="74">
        <f>VLOOKUP($A12,'Current month raw data'!$B:$Q,10,FALSE)</f>
        <v>51.904717418996398</v>
      </c>
      <c r="H12" s="73">
        <f>VLOOKUP($A12,'Current month raw data'!$B:$Q,11,FALSE)</f>
        <v>-0.944573583404969</v>
      </c>
      <c r="I12" s="73">
        <f>VLOOKUP($A12,'Current month raw data'!$B:$Q,12,FALSE)</f>
        <v>2.0978957120386701</v>
      </c>
      <c r="J12" s="73">
        <f>VLOOKUP($A12,'Current month raw data'!$B:$Q,13,FALSE)</f>
        <v>1.1335059599303901</v>
      </c>
      <c r="K12" s="73">
        <f>VLOOKUP($A12,'Current month raw data'!$B:$Q,14,FALSE)</f>
        <v>2.0792477405843401</v>
      </c>
      <c r="L12" s="73">
        <f>VLOOKUP($A12,'Current month raw data'!$B:$Q,15,FALSE)</f>
        <v>0.935141891579093</v>
      </c>
      <c r="M12" s="76">
        <f>VLOOKUP($A12,'Current month raw data'!$B:$Q,16,FALSE)</f>
        <v>-1.8264795101085699E-2</v>
      </c>
    </row>
    <row r="13" spans="1:13" x14ac:dyDescent="0.3">
      <c r="A13" s="87" t="s">
        <v>77</v>
      </c>
      <c r="B13" s="75">
        <f>VLOOKUP($A13,'Current month raw data'!$B:$Q,5,FALSE)</f>
        <v>53.825887904279</v>
      </c>
      <c r="C13" s="73">
        <f>VLOOKUP($A13,'Current month raw data'!$B:$Q,6,FALSE)</f>
        <v>50.1389999832193</v>
      </c>
      <c r="D13" s="74">
        <f>VLOOKUP($A13,'Current month raw data'!$B:$Q,7,FALSE)</f>
        <v>64.358741447895895</v>
      </c>
      <c r="E13" s="74">
        <f>VLOOKUP($A13,'Current month raw data'!$B:$Q,8,FALSE)</f>
        <v>65.467969514820794</v>
      </c>
      <c r="F13" s="74">
        <f>VLOOKUP($A13,'Current month raw data'!$B:$Q,9,FALSE)</f>
        <v>34.641664028349197</v>
      </c>
      <c r="G13" s="74">
        <f>VLOOKUP($A13,'Current month raw data'!$B:$Q,10,FALSE)</f>
        <v>32.824985224050003</v>
      </c>
      <c r="H13" s="73">
        <f>VLOOKUP($A13,'Current month raw data'!$B:$Q,11,FALSE)</f>
        <v>7.3533335772426502</v>
      </c>
      <c r="I13" s="73">
        <f>VLOOKUP($A13,'Current month raw data'!$B:$Q,12,FALSE)</f>
        <v>-1.6943065061362801</v>
      </c>
      <c r="J13" s="73">
        <f>VLOOKUP($A13,'Current month raw data'!$B:$Q,13,FALSE)</f>
        <v>5.5344390618892403</v>
      </c>
      <c r="K13" s="73">
        <f>VLOOKUP($A13,'Current month raw data'!$B:$Q,14,FALSE)</f>
        <v>5.0860961180681397</v>
      </c>
      <c r="L13" s="73">
        <f>VLOOKUP($A13,'Current month raw data'!$B:$Q,15,FALSE)</f>
        <v>-0.42483093462805599</v>
      </c>
      <c r="M13" s="76">
        <f>VLOOKUP($A13,'Current month raw data'!$B:$Q,16,FALSE)</f>
        <v>6.8972634068520797</v>
      </c>
    </row>
    <row r="14" spans="1:13" ht="18.600000000000001" customHeight="1" x14ac:dyDescent="0.3">
      <c r="A14" s="72" t="s">
        <v>81</v>
      </c>
      <c r="B14" s="67"/>
      <c r="C14" s="68"/>
      <c r="D14" s="69"/>
      <c r="E14" s="69"/>
      <c r="F14" s="69"/>
      <c r="G14" s="69"/>
      <c r="H14" s="68"/>
      <c r="I14" s="68"/>
      <c r="J14" s="68"/>
      <c r="K14" s="68"/>
      <c r="L14" s="68"/>
      <c r="M14" s="70"/>
    </row>
    <row r="15" spans="1:13" x14ac:dyDescent="0.3">
      <c r="A15" s="87" t="s">
        <v>50</v>
      </c>
      <c r="B15" s="75">
        <f>VLOOKUP($A15,'Current month raw data'!$B:$Q,5,FALSE)</f>
        <v>67.333096723211199</v>
      </c>
      <c r="C15" s="73">
        <f>VLOOKUP($A15,'Current month raw data'!$B:$Q,6,FALSE)</f>
        <v>65.983518191029802</v>
      </c>
      <c r="D15" s="74">
        <f>VLOOKUP($A15,'Current month raw data'!$B:$Q,7,FALSE)</f>
        <v>126.87542407087</v>
      </c>
      <c r="E15" s="74">
        <f>VLOOKUP($A15,'Current month raw data'!$B:$Q,8,FALSE)</f>
        <v>127.315966945673</v>
      </c>
      <c r="F15" s="74">
        <f>VLOOKUP($A15,'Current month raw data'!$B:$Q,9,FALSE)</f>
        <v>85.429152007623799</v>
      </c>
      <c r="G15" s="74">
        <f>VLOOKUP($A15,'Current month raw data'!$B:$Q,10,FALSE)</f>
        <v>84.007554209683903</v>
      </c>
      <c r="H15" s="73">
        <f>VLOOKUP($A15,'Current month raw data'!$B:$Q,11,FALSE)</f>
        <v>2.0453267257957002</v>
      </c>
      <c r="I15" s="73">
        <f>VLOOKUP($A15,'Current month raw data'!$B:$Q,12,FALSE)</f>
        <v>-0.34602327215623402</v>
      </c>
      <c r="J15" s="73">
        <f>VLOOKUP($A15,'Current month raw data'!$B:$Q,13,FALSE)</f>
        <v>1.69222614717658</v>
      </c>
      <c r="K15" s="73">
        <f>VLOOKUP($A15,'Current month raw data'!$B:$Q,14,FALSE)</f>
        <v>4.9950614960430499</v>
      </c>
      <c r="L15" s="73">
        <f>VLOOKUP($A15,'Current month raw data'!$B:$Q,15,FALSE)</f>
        <v>3.2478739762136302</v>
      </c>
      <c r="M15" s="76">
        <f>VLOOKUP($A15,'Current month raw data'!$B:$Q,16,FALSE)</f>
        <v>5.359630336465</v>
      </c>
    </row>
    <row r="16" spans="1:13" x14ac:dyDescent="0.3">
      <c r="A16" s="87" t="s">
        <v>51</v>
      </c>
      <c r="B16" s="75">
        <f>VLOOKUP($A16,'Current month raw data'!$B:$Q,5,FALSE)</f>
        <v>53.771847965900697</v>
      </c>
      <c r="C16" s="73">
        <f>VLOOKUP($A16,'Current month raw data'!$B:$Q,6,FALSE)</f>
        <v>54.740346540896297</v>
      </c>
      <c r="D16" s="74">
        <f>VLOOKUP($A16,'Current month raw data'!$B:$Q,7,FALSE)</f>
        <v>105.679932926829</v>
      </c>
      <c r="E16" s="74">
        <f>VLOOKUP($A16,'Current month raw data'!$B:$Q,8,FALSE)</f>
        <v>104.292609196461</v>
      </c>
      <c r="F16" s="74">
        <f>VLOOKUP($A16,'Current month raw data'!$B:$Q,9,FALSE)</f>
        <v>56.826052863880498</v>
      </c>
      <c r="G16" s="74">
        <f>VLOOKUP($A16,'Current month raw data'!$B:$Q,10,FALSE)</f>
        <v>57.090135690685699</v>
      </c>
      <c r="H16" s="73">
        <f>VLOOKUP($A16,'Current month raw data'!$B:$Q,11,FALSE)</f>
        <v>-1.76925912274235</v>
      </c>
      <c r="I16" s="73">
        <f>VLOOKUP($A16,'Current month raw data'!$B:$Q,12,FALSE)</f>
        <v>1.3302224779460701</v>
      </c>
      <c r="J16" s="73">
        <f>VLOOKUP($A16,'Current month raw data'!$B:$Q,13,FALSE)</f>
        <v>-0.46257172734010599</v>
      </c>
      <c r="K16" s="73">
        <f>VLOOKUP($A16,'Current month raw data'!$B:$Q,14,FALSE)</f>
        <v>-0.46257172734010599</v>
      </c>
      <c r="L16" s="73">
        <f>VLOOKUP($A16,'Current month raw data'!$B:$Q,15,FALSE)</f>
        <v>0</v>
      </c>
      <c r="M16" s="76">
        <f>VLOOKUP($A16,'Current month raw data'!$B:$Q,16,FALSE)</f>
        <v>-1.76925912274235</v>
      </c>
    </row>
    <row r="17" spans="1:13" x14ac:dyDescent="0.3">
      <c r="A17" s="87" t="s">
        <v>52</v>
      </c>
      <c r="B17" s="75">
        <f>VLOOKUP($A17,'Current month raw data'!$B:$Q,5,FALSE)</f>
        <v>45.104447918146903</v>
      </c>
      <c r="C17" s="73">
        <f>VLOOKUP($A17,'Current month raw data'!$B:$Q,6,FALSE)</f>
        <v>51.057659885354603</v>
      </c>
      <c r="D17" s="74">
        <f>VLOOKUP($A17,'Current month raw data'!$B:$Q,7,FALSE)</f>
        <v>102.888805398025</v>
      </c>
      <c r="E17" s="74">
        <f>VLOOKUP($A17,'Current month raw data'!$B:$Q,8,FALSE)</f>
        <v>107.062661471404</v>
      </c>
      <c r="F17" s="74">
        <f>VLOOKUP($A17,'Current month raw data'!$B:$Q,9,FALSE)</f>
        <v>46.407427644355998</v>
      </c>
      <c r="G17" s="74">
        <f>VLOOKUP($A17,'Current month raw data'!$B:$Q,10,FALSE)</f>
        <v>54.663689558278001</v>
      </c>
      <c r="H17" s="73">
        <f>VLOOKUP($A17,'Current month raw data'!$B:$Q,11,FALSE)</f>
        <v>-11.6597822551505</v>
      </c>
      <c r="I17" s="73">
        <f>VLOOKUP($A17,'Current month raw data'!$B:$Q,12,FALSE)</f>
        <v>-3.8985170142563899</v>
      </c>
      <c r="J17" s="73">
        <f>VLOOKUP($A17,'Current month raw data'!$B:$Q,13,FALSE)</f>
        <v>-15.1037406743646</v>
      </c>
      <c r="K17" s="73">
        <f>VLOOKUP($A17,'Current month raw data'!$B:$Q,14,FALSE)</f>
        <v>-19.422505086051899</v>
      </c>
      <c r="L17" s="73">
        <f>VLOOKUP($A17,'Current month raw data'!$B:$Q,15,FALSE)</f>
        <v>-5.0871080139372804</v>
      </c>
      <c r="M17" s="76">
        <f>VLOOKUP($A17,'Current month raw data'!$B:$Q,16,FALSE)</f>
        <v>-16.153744551578299</v>
      </c>
    </row>
    <row r="18" spans="1:13" x14ac:dyDescent="0.3">
      <c r="A18" s="87" t="s">
        <v>53</v>
      </c>
      <c r="B18" s="75">
        <f>VLOOKUP($A18,'Current month raw data'!$B:$Q,5,FALSE)</f>
        <v>59.806105372496901</v>
      </c>
      <c r="C18" s="73">
        <f>VLOOKUP($A18,'Current month raw data'!$B:$Q,6,FALSE)</f>
        <v>59.919179231210997</v>
      </c>
      <c r="D18" s="74">
        <f>VLOOKUP($A18,'Current month raw data'!$B:$Q,7,FALSE)</f>
        <v>115.637723821653</v>
      </c>
      <c r="E18" s="74">
        <f>VLOOKUP($A18,'Current month raw data'!$B:$Q,8,FALSE)</f>
        <v>116.407730380251</v>
      </c>
      <c r="F18" s="74">
        <f>VLOOKUP($A18,'Current month raw data'!$B:$Q,9,FALSE)</f>
        <v>69.158418959135304</v>
      </c>
      <c r="G18" s="74">
        <f>VLOOKUP($A18,'Current month raw data'!$B:$Q,10,FALSE)</f>
        <v>69.750556605527706</v>
      </c>
      <c r="H18" s="73">
        <f>VLOOKUP($A18,'Current month raw data'!$B:$Q,11,FALSE)</f>
        <v>-0.188710626822407</v>
      </c>
      <c r="I18" s="73">
        <f>VLOOKUP($A18,'Current month raw data'!$B:$Q,12,FALSE)</f>
        <v>-0.66147373209851301</v>
      </c>
      <c r="J18" s="73">
        <f>VLOOKUP($A18,'Current month raw data'!$B:$Q,13,FALSE)</f>
        <v>-0.84893608769481199</v>
      </c>
      <c r="K18" s="73">
        <f>VLOOKUP($A18,'Current month raw data'!$B:$Q,14,FALSE)</f>
        <v>-0.60763082135258095</v>
      </c>
      <c r="L18" s="73">
        <f>VLOOKUP($A18,'Current month raw data'!$B:$Q,15,FALSE)</f>
        <v>0.24337133341872599</v>
      </c>
      <c r="M18" s="76">
        <f>VLOOKUP($A18,'Current month raw data'!$B:$Q,16,FALSE)</f>
        <v>5.4201439027518603E-2</v>
      </c>
    </row>
    <row r="19" spans="1:13" x14ac:dyDescent="0.3">
      <c r="A19" s="88" t="s">
        <v>54</v>
      </c>
      <c r="B19" s="75">
        <f>VLOOKUP($A19,'Current month raw data'!$B:$Q,5,FALSE)</f>
        <v>69.409552463332005</v>
      </c>
      <c r="C19" s="73">
        <f>VLOOKUP($A19,'Current month raw data'!$B:$Q,6,FALSE)</f>
        <v>70.967433747230103</v>
      </c>
      <c r="D19" s="74">
        <f>VLOOKUP($A19,'Current month raw data'!$B:$Q,7,FALSE)</f>
        <v>156.01764150481699</v>
      </c>
      <c r="E19" s="74">
        <f>VLOOKUP($A19,'Current month raw data'!$B:$Q,8,FALSE)</f>
        <v>154.70350020193399</v>
      </c>
      <c r="F19" s="74">
        <f>VLOOKUP($A19,'Current month raw data'!$B:$Q,9,FALSE)</f>
        <v>108.291146732339</v>
      </c>
      <c r="G19" s="74">
        <f>VLOOKUP($A19,'Current month raw data'!$B:$Q,10,FALSE)</f>
        <v>109.789104010453</v>
      </c>
      <c r="H19" s="73">
        <f>VLOOKUP($A19,'Current month raw data'!$B:$Q,11,FALSE)</f>
        <v>-2.1952058876003502</v>
      </c>
      <c r="I19" s="73">
        <f>VLOOKUP($A19,'Current month raw data'!$B:$Q,12,FALSE)</f>
        <v>0.84945802853035901</v>
      </c>
      <c r="J19" s="73">
        <f>VLOOKUP($A19,'Current month raw data'!$B:$Q,13,FALSE)</f>
        <v>-1.36439521172498</v>
      </c>
      <c r="K19" s="73">
        <f>VLOOKUP($A19,'Current month raw data'!$B:$Q,14,FALSE)</f>
        <v>0.22817354811245</v>
      </c>
      <c r="L19" s="73">
        <f>VLOOKUP($A19,'Current month raw data'!$B:$Q,15,FALSE)</f>
        <v>1.6145982612018701</v>
      </c>
      <c r="M19" s="76">
        <f>VLOOKUP($A19,'Current month raw data'!$B:$Q,16,FALSE)</f>
        <v>-0.61605138248947899</v>
      </c>
    </row>
    <row r="20" spans="1:13" x14ac:dyDescent="0.3">
      <c r="A20" s="87" t="s">
        <v>55</v>
      </c>
      <c r="B20" s="75">
        <f>VLOOKUP($A20,'Current month raw data'!$B:$Q,5,FALSE)</f>
        <v>51.071873803257503</v>
      </c>
      <c r="C20" s="73">
        <f>VLOOKUP($A20,'Current month raw data'!$B:$Q,6,FALSE)</f>
        <v>52.196322920607699</v>
      </c>
      <c r="D20" s="74">
        <f>VLOOKUP($A20,'Current month raw data'!$B:$Q,7,FALSE)</f>
        <v>96.861705381833602</v>
      </c>
      <c r="E20" s="74">
        <f>VLOOKUP($A20,'Current month raw data'!$B:$Q,8,FALSE)</f>
        <v>99.087380294562493</v>
      </c>
      <c r="F20" s="74">
        <f>VLOOKUP($A20,'Current month raw data'!$B:$Q,9,FALSE)</f>
        <v>49.469087936293199</v>
      </c>
      <c r="G20" s="74">
        <f>VLOOKUP($A20,'Current month raw data'!$B:$Q,10,FALSE)</f>
        <v>51.719968992120499</v>
      </c>
      <c r="H20" s="73">
        <f>VLOOKUP($A20,'Current month raw data'!$B:$Q,11,FALSE)</f>
        <v>-2.15426883434011</v>
      </c>
      <c r="I20" s="73">
        <f>VLOOKUP($A20,'Current month raw data'!$B:$Q,12,FALSE)</f>
        <v>-2.2461739387119999</v>
      </c>
      <c r="J20" s="73">
        <f>VLOOKUP($A20,'Current month raw data'!$B:$Q,13,FALSE)</f>
        <v>-4.3520541479253696</v>
      </c>
      <c r="K20" s="73">
        <f>VLOOKUP($A20,'Current month raw data'!$B:$Q,14,FALSE)</f>
        <v>-3.44971503611335</v>
      </c>
      <c r="L20" s="73">
        <f>VLOOKUP($A20,'Current month raw data'!$B:$Q,15,FALSE)</f>
        <v>0.94339622641509402</v>
      </c>
      <c r="M20" s="76">
        <f>VLOOKUP($A20,'Current month raw data'!$B:$Q,16,FALSE)</f>
        <v>-1.23119589881502</v>
      </c>
    </row>
    <row r="21" spans="1:13" x14ac:dyDescent="0.3">
      <c r="A21" s="87" t="s">
        <v>56</v>
      </c>
      <c r="B21" s="75">
        <f>VLOOKUP($A21,'Current month raw data'!$B:$Q,5,FALSE)</f>
        <v>60.695736892250999</v>
      </c>
      <c r="C21" s="73">
        <f>VLOOKUP($A21,'Current month raw data'!$B:$Q,6,FALSE)</f>
        <v>58.147811600787499</v>
      </c>
      <c r="D21" s="74">
        <f>VLOOKUP($A21,'Current month raw data'!$B:$Q,7,FALSE)</f>
        <v>111.30627615754101</v>
      </c>
      <c r="E21" s="74">
        <f>VLOOKUP($A21,'Current month raw data'!$B:$Q,8,FALSE)</f>
        <v>104.436056648001</v>
      </c>
      <c r="F21" s="74">
        <f>VLOOKUP($A21,'Current month raw data'!$B:$Q,9,FALSE)</f>
        <v>67.558164521143595</v>
      </c>
      <c r="G21" s="74">
        <f>VLOOKUP($A21,'Current month raw data'!$B:$Q,10,FALSE)</f>
        <v>60.727281462971298</v>
      </c>
      <c r="H21" s="73">
        <f>VLOOKUP($A21,'Current month raw data'!$B:$Q,11,FALSE)</f>
        <v>4.38180770921569</v>
      </c>
      <c r="I21" s="73">
        <f>VLOOKUP($A21,'Current month raw data'!$B:$Q,12,FALSE)</f>
        <v>6.5783980457019</v>
      </c>
      <c r="J21" s="73">
        <f>VLOOKUP($A21,'Current month raw data'!$B:$Q,13,FALSE)</f>
        <v>11.248458507626999</v>
      </c>
      <c r="K21" s="73">
        <f>VLOOKUP($A21,'Current month raw data'!$B:$Q,14,FALSE)</f>
        <v>17.594321281653599</v>
      </c>
      <c r="L21" s="73">
        <f>VLOOKUP($A21,'Current month raw data'!$B:$Q,15,FALSE)</f>
        <v>5.7042253521126698</v>
      </c>
      <c r="M21" s="76">
        <f>VLOOKUP($A21,'Current month raw data'!$B:$Q,16,FALSE)</f>
        <v>10.3359812475582</v>
      </c>
    </row>
    <row r="22" spans="1:13" x14ac:dyDescent="0.3">
      <c r="A22" s="88" t="s">
        <v>57</v>
      </c>
      <c r="B22" s="75">
        <f>VLOOKUP($A22,'Current month raw data'!$B:$Q,5,FALSE)</f>
        <v>56.245433302707802</v>
      </c>
      <c r="C22" s="73">
        <f>VLOOKUP($A22,'Current month raw data'!$B:$Q,6,FALSE)</f>
        <v>54.123040952763603</v>
      </c>
      <c r="D22" s="74">
        <f>VLOOKUP($A22,'Current month raw data'!$B:$Q,7,FALSE)</f>
        <v>113.17030721245</v>
      </c>
      <c r="E22" s="74">
        <f>VLOOKUP($A22,'Current month raw data'!$B:$Q,8,FALSE)</f>
        <v>114.39582284290999</v>
      </c>
      <c r="F22" s="74">
        <f>VLOOKUP($A22,'Current month raw data'!$B:$Q,9,FALSE)</f>
        <v>63.6531296616484</v>
      </c>
      <c r="G22" s="74">
        <f>VLOOKUP($A22,'Current month raw data'!$B:$Q,10,FALSE)</f>
        <v>61.914498045519302</v>
      </c>
      <c r="H22" s="73">
        <f>VLOOKUP($A22,'Current month raw data'!$B:$Q,11,FALSE)</f>
        <v>3.9214211038076798</v>
      </c>
      <c r="I22" s="73">
        <f>VLOOKUP($A22,'Current month raw data'!$B:$Q,12,FALSE)</f>
        <v>-1.07129403854422</v>
      </c>
      <c r="J22" s="73">
        <f>VLOOKUP($A22,'Current month raw data'!$B:$Q,13,FALSE)</f>
        <v>2.8081171147521502</v>
      </c>
      <c r="K22" s="73">
        <f>VLOOKUP($A22,'Current month raw data'!$B:$Q,14,FALSE)</f>
        <v>3.8327053713884101</v>
      </c>
      <c r="L22" s="73">
        <f>VLOOKUP($A22,'Current month raw data'!$B:$Q,15,FALSE)</f>
        <v>0.99660249150622804</v>
      </c>
      <c r="M22" s="76">
        <f>VLOOKUP($A22,'Current month raw data'!$B:$Q,16,FALSE)</f>
        <v>4.9571045757369099</v>
      </c>
    </row>
    <row r="23" spans="1:13" x14ac:dyDescent="0.3">
      <c r="A23" s="87" t="s">
        <v>58</v>
      </c>
      <c r="B23" s="75">
        <f>VLOOKUP($A23,'Current month raw data'!$B:$Q,5,FALSE)</f>
        <v>50.2565231751623</v>
      </c>
      <c r="C23" s="73">
        <f>VLOOKUP($A23,'Current month raw data'!$B:$Q,6,FALSE)</f>
        <v>51.549328938073899</v>
      </c>
      <c r="D23" s="74">
        <f>VLOOKUP($A23,'Current month raw data'!$B:$Q,7,FALSE)</f>
        <v>88.945380301436998</v>
      </c>
      <c r="E23" s="74">
        <f>VLOOKUP($A23,'Current month raw data'!$B:$Q,8,FALSE)</f>
        <v>87.599620426620305</v>
      </c>
      <c r="F23" s="74">
        <f>VLOOKUP($A23,'Current month raw data'!$B:$Q,9,FALSE)</f>
        <v>44.700855664427998</v>
      </c>
      <c r="G23" s="74">
        <f>VLOOKUP($A23,'Current month raw data'!$B:$Q,10,FALSE)</f>
        <v>45.157016482222701</v>
      </c>
      <c r="H23" s="73">
        <f>VLOOKUP($A23,'Current month raw data'!$B:$Q,11,FALSE)</f>
        <v>-2.5079002763830101</v>
      </c>
      <c r="I23" s="73">
        <f>VLOOKUP($A23,'Current month raw data'!$B:$Q,12,FALSE)</f>
        <v>1.5362622215286901</v>
      </c>
      <c r="J23" s="73">
        <f>VLOOKUP($A23,'Current month raw data'!$B:$Q,13,FALSE)</f>
        <v>-1.0101659793540001</v>
      </c>
      <c r="K23" s="73">
        <f>VLOOKUP($A23,'Current month raw data'!$B:$Q,14,FALSE)</f>
        <v>5.8540925841214504</v>
      </c>
      <c r="L23" s="73">
        <f>VLOOKUP($A23,'Current month raw data'!$B:$Q,15,FALSE)</f>
        <v>6.9343065693430601</v>
      </c>
      <c r="M23" s="76">
        <f>VLOOKUP($A23,'Current month raw data'!$B:$Q,16,FALSE)</f>
        <v>4.2525007993422497</v>
      </c>
    </row>
    <row r="24" spans="1:13" x14ac:dyDescent="0.3">
      <c r="A24" s="87" t="s">
        <v>59</v>
      </c>
      <c r="B24" s="75">
        <f>VLOOKUP($A24,'Current month raw data'!$B:$Q,5,FALSE)</f>
        <v>56.185006366723201</v>
      </c>
      <c r="C24" s="73">
        <f>VLOOKUP($A24,'Current month raw data'!$B:$Q,6,FALSE)</f>
        <v>56.310557102813</v>
      </c>
      <c r="D24" s="74">
        <f>VLOOKUP($A24,'Current month raw data'!$B:$Q,7,FALSE)</f>
        <v>120.540705949935</v>
      </c>
      <c r="E24" s="74">
        <f>VLOOKUP($A24,'Current month raw data'!$B:$Q,8,FALSE)</f>
        <v>114.755952205646</v>
      </c>
      <c r="F24" s="74">
        <f>VLOOKUP($A24,'Current month raw data'!$B:$Q,9,FALSE)</f>
        <v>67.725803312464606</v>
      </c>
      <c r="G24" s="74">
        <f>VLOOKUP($A24,'Current month raw data'!$B:$Q,10,FALSE)</f>
        <v>64.619715995637605</v>
      </c>
      <c r="H24" s="73">
        <f>VLOOKUP($A24,'Current month raw data'!$B:$Q,11,FALSE)</f>
        <v>-0.22296127502434601</v>
      </c>
      <c r="I24" s="73">
        <f>VLOOKUP($A24,'Current month raw data'!$B:$Q,12,FALSE)</f>
        <v>5.0409182557453702</v>
      </c>
      <c r="J24" s="73">
        <f>VLOOKUP($A24,'Current month raw data'!$B:$Q,13,FALSE)</f>
        <v>4.8067176851050801</v>
      </c>
      <c r="K24" s="73">
        <f>VLOOKUP($A24,'Current month raw data'!$B:$Q,14,FALSE)</f>
        <v>6.8272998366201003</v>
      </c>
      <c r="L24" s="73">
        <f>VLOOKUP($A24,'Current month raw data'!$B:$Q,15,FALSE)</f>
        <v>1.9279128248113899</v>
      </c>
      <c r="M24" s="76">
        <f>VLOOKUP($A24,'Current month raw data'!$B:$Q,16,FALSE)</f>
        <v>1.7006530507714901</v>
      </c>
    </row>
    <row r="25" spans="1:13" x14ac:dyDescent="0.3">
      <c r="A25" s="72" t="s">
        <v>82</v>
      </c>
      <c r="B25" s="67"/>
      <c r="C25" s="68"/>
      <c r="D25" s="69"/>
      <c r="E25" s="69"/>
      <c r="F25" s="69"/>
      <c r="G25" s="69"/>
      <c r="H25" s="68"/>
      <c r="I25" s="68"/>
      <c r="J25" s="68"/>
      <c r="K25" s="68"/>
      <c r="L25" s="68"/>
      <c r="M25" s="70"/>
    </row>
    <row r="26" spans="1:13" x14ac:dyDescent="0.3">
      <c r="A26" s="85" t="s">
        <v>18</v>
      </c>
      <c r="B26" s="75">
        <f>VLOOKUP($A26,'Current month raw data'!$B:$Q,5,FALSE)</f>
        <v>70.358868419443098</v>
      </c>
      <c r="C26" s="73">
        <f>VLOOKUP($A26,'Current month raw data'!$B:$Q,6,FALSE)</f>
        <v>72.050814172942694</v>
      </c>
      <c r="D26" s="74">
        <f>VLOOKUP($A26,'Current month raw data'!$B:$Q,7,FALSE)</f>
        <v>201.51799347019099</v>
      </c>
      <c r="E26" s="74">
        <f>VLOOKUP($A26,'Current month raw data'!$B:$Q,8,FALSE)</f>
        <v>198.608510164394</v>
      </c>
      <c r="F26" s="74">
        <f>VLOOKUP($A26,'Current month raw data'!$B:$Q,9,FALSE)</f>
        <v>141.78577986719301</v>
      </c>
      <c r="G26" s="74">
        <f>VLOOKUP($A26,'Current month raw data'!$B:$Q,10,FALSE)</f>
        <v>143.09904859019801</v>
      </c>
      <c r="H26" s="73">
        <f>VLOOKUP($A26,'Current month raw data'!$B:$Q,11,FALSE)</f>
        <v>-2.3482673623068</v>
      </c>
      <c r="I26" s="73">
        <f>VLOOKUP($A26,'Current month raw data'!$B:$Q,12,FALSE)</f>
        <v>1.4649338557487801</v>
      </c>
      <c r="J26" s="73">
        <f>VLOOKUP($A26,'Current month raw data'!$B:$Q,13,FALSE)</f>
        <v>-0.91773407017195896</v>
      </c>
      <c r="K26" s="73">
        <f>VLOOKUP($A26,'Current month raw data'!$B:$Q,14,FALSE)</f>
        <v>1.3871669407879501</v>
      </c>
      <c r="L26" s="73">
        <f>VLOOKUP($A26,'Current month raw data'!$B:$Q,15,FALSE)</f>
        <v>2.3262497979126602</v>
      </c>
      <c r="M26" s="76">
        <f>VLOOKUP($A26,'Current month raw data'!$B:$Q,16,FALSE)</f>
        <v>-7.6644129164257196E-2</v>
      </c>
    </row>
    <row r="27" spans="1:13" x14ac:dyDescent="0.3">
      <c r="A27" s="87" t="s">
        <v>20</v>
      </c>
      <c r="B27" s="75">
        <f>VLOOKUP($A27,'Current month raw data'!$B:$Q,5,FALSE)</f>
        <v>76.980587886350094</v>
      </c>
      <c r="C27" s="73">
        <f>VLOOKUP($A27,'Current month raw data'!$B:$Q,6,FALSE)</f>
        <v>79.784790915021304</v>
      </c>
      <c r="D27" s="74">
        <f>VLOOKUP($A27,'Current month raw data'!$B:$Q,7,FALSE)</f>
        <v>215.91145340366</v>
      </c>
      <c r="E27" s="74">
        <f>VLOOKUP($A27,'Current month raw data'!$B:$Q,8,FALSE)</f>
        <v>215.09389249733999</v>
      </c>
      <c r="F27" s="74">
        <f>VLOOKUP($A27,'Current month raw data'!$B:$Q,9,FALSE)</f>
        <v>166.20990614410101</v>
      </c>
      <c r="G27" s="74">
        <f>VLOOKUP($A27,'Current month raw data'!$B:$Q,10,FALSE)</f>
        <v>171.612212399984</v>
      </c>
      <c r="H27" s="73">
        <f>VLOOKUP($A27,'Current month raw data'!$B:$Q,11,FALSE)</f>
        <v>-3.51470875151877</v>
      </c>
      <c r="I27" s="73">
        <f>VLOOKUP($A27,'Current month raw data'!$B:$Q,12,FALSE)</f>
        <v>0.380094895688524</v>
      </c>
      <c r="J27" s="73">
        <f>VLOOKUP($A27,'Current month raw data'!$B:$Q,13,FALSE)</f>
        <v>-3.1479730843930902</v>
      </c>
      <c r="K27" s="73">
        <f>VLOOKUP($A27,'Current month raw data'!$B:$Q,14,FALSE)</f>
        <v>-5.4463600211027003</v>
      </c>
      <c r="L27" s="73">
        <f>VLOOKUP($A27,'Current month raw data'!$B:$Q,15,FALSE)</f>
        <v>-2.37309120924473</v>
      </c>
      <c r="M27" s="76">
        <f>VLOOKUP($A27,'Current month raw data'!$B:$Q,16,FALSE)</f>
        <v>-5.8043927163506597</v>
      </c>
    </row>
    <row r="28" spans="1:13" x14ac:dyDescent="0.3">
      <c r="A28" s="87" t="s">
        <v>22</v>
      </c>
      <c r="B28" s="75">
        <f>VLOOKUP($A28,'Current month raw data'!$B:$Q,5,FALSE)</f>
        <v>68.871360813395796</v>
      </c>
      <c r="C28" s="73">
        <f>VLOOKUP($A28,'Current month raw data'!$B:$Q,6,FALSE)</f>
        <v>73.476449831527304</v>
      </c>
      <c r="D28" s="74">
        <f>VLOOKUP($A28,'Current month raw data'!$B:$Q,7,FALSE)</f>
        <v>157.779779207931</v>
      </c>
      <c r="E28" s="74">
        <f>VLOOKUP($A28,'Current month raw data'!$B:$Q,8,FALSE)</f>
        <v>165.525338928407</v>
      </c>
      <c r="F28" s="74">
        <f>VLOOKUP($A28,'Current month raw data'!$B:$Q,9,FALSE)</f>
        <v>108.665081028873</v>
      </c>
      <c r="G28" s="74">
        <f>VLOOKUP($A28,'Current month raw data'!$B:$Q,10,FALSE)</f>
        <v>121.622142616196</v>
      </c>
      <c r="H28" s="73">
        <f>VLOOKUP($A28,'Current month raw data'!$B:$Q,11,FALSE)</f>
        <v>-6.2674353873797104</v>
      </c>
      <c r="I28" s="73">
        <f>VLOOKUP($A28,'Current month raw data'!$B:$Q,12,FALSE)</f>
        <v>-4.6793800699154504</v>
      </c>
      <c r="J28" s="73">
        <f>VLOOKUP($A28,'Current month raw data'!$B:$Q,13,FALSE)</f>
        <v>-10.6535383348832</v>
      </c>
      <c r="K28" s="73">
        <f>VLOOKUP($A28,'Current month raw data'!$B:$Q,14,FALSE)</f>
        <v>-9.5407754472669897</v>
      </c>
      <c r="L28" s="73">
        <f>VLOOKUP($A28,'Current month raw data'!$B:$Q,15,FALSE)</f>
        <v>1.24544706849958</v>
      </c>
      <c r="M28" s="76">
        <f>VLOOKUP($A28,'Current month raw data'!$B:$Q,16,FALSE)</f>
        <v>-5.1000459091823496</v>
      </c>
    </row>
    <row r="29" spans="1:13" x14ac:dyDescent="0.3">
      <c r="A29" s="87" t="s">
        <v>23</v>
      </c>
      <c r="B29" s="75">
        <f>VLOOKUP($A29,'Current month raw data'!$B:$Q,5,FALSE)</f>
        <v>68.660559895056906</v>
      </c>
      <c r="C29" s="73">
        <f>VLOOKUP($A29,'Current month raw data'!$B:$Q,6,FALSE)</f>
        <v>69.768139303855506</v>
      </c>
      <c r="D29" s="74">
        <f>VLOOKUP($A29,'Current month raw data'!$B:$Q,7,FALSE)</f>
        <v>166.56919366481901</v>
      </c>
      <c r="E29" s="74">
        <f>VLOOKUP($A29,'Current month raw data'!$B:$Q,8,FALSE)</f>
        <v>157.82537821718299</v>
      </c>
      <c r="F29" s="74">
        <f>VLOOKUP($A29,'Current month raw data'!$B:$Q,9,FALSE)</f>
        <v>114.367340982946</v>
      </c>
      <c r="G29" s="74">
        <f>VLOOKUP($A29,'Current month raw data'!$B:$Q,10,FALSE)</f>
        <v>110.111829731401</v>
      </c>
      <c r="H29" s="73">
        <f>VLOOKUP($A29,'Current month raw data'!$B:$Q,11,FALSE)</f>
        <v>-1.5875146160554701</v>
      </c>
      <c r="I29" s="73">
        <f>VLOOKUP($A29,'Current month raw data'!$B:$Q,12,FALSE)</f>
        <v>5.5401834270301604</v>
      </c>
      <c r="J29" s="73">
        <f>VLOOKUP($A29,'Current month raw data'!$B:$Q,13,FALSE)</f>
        <v>3.86471758931429</v>
      </c>
      <c r="K29" s="73">
        <f>VLOOKUP($A29,'Current month raw data'!$B:$Q,14,FALSE)</f>
        <v>4.4803016215112699</v>
      </c>
      <c r="L29" s="73">
        <f>VLOOKUP($A29,'Current month raw data'!$B:$Q,15,FALSE)</f>
        <v>0.59267867518884298</v>
      </c>
      <c r="M29" s="76">
        <f>VLOOKUP($A29,'Current month raw data'!$B:$Q,16,FALSE)</f>
        <v>-1.0042448014615</v>
      </c>
    </row>
    <row r="30" spans="1:13" x14ac:dyDescent="0.3">
      <c r="A30" s="87" t="s">
        <v>21</v>
      </c>
      <c r="B30" s="75">
        <f>VLOOKUP($A30,'Current month raw data'!$B:$Q,5,FALSE)</f>
        <v>62.246977456311697</v>
      </c>
      <c r="C30" s="73">
        <f>VLOOKUP($A30,'Current month raw data'!$B:$Q,6,FALSE)</f>
        <v>60.813459653707902</v>
      </c>
      <c r="D30" s="74">
        <f>VLOOKUP($A30,'Current month raw data'!$B:$Q,7,FALSE)</f>
        <v>148.62162516327101</v>
      </c>
      <c r="E30" s="74">
        <f>VLOOKUP($A30,'Current month raw data'!$B:$Q,8,FALSE)</f>
        <v>146.75475319071501</v>
      </c>
      <c r="F30" s="74">
        <f>VLOOKUP($A30,'Current month raw data'!$B:$Q,9,FALSE)</f>
        <v>92.512469510585504</v>
      </c>
      <c r="G30" s="74">
        <f>VLOOKUP($A30,'Current month raw data'!$B:$Q,10,FALSE)</f>
        <v>89.246642621534093</v>
      </c>
      <c r="H30" s="73">
        <f>VLOOKUP($A30,'Current month raw data'!$B:$Q,11,FALSE)</f>
        <v>2.3572377081762701</v>
      </c>
      <c r="I30" s="73">
        <f>VLOOKUP($A30,'Current month raw data'!$B:$Q,12,FALSE)</f>
        <v>1.2721032416101801</v>
      </c>
      <c r="J30" s="73">
        <f>VLOOKUP($A30,'Current month raw data'!$B:$Q,13,FALSE)</f>
        <v>3.65932744708461</v>
      </c>
      <c r="K30" s="73">
        <f>VLOOKUP($A30,'Current month raw data'!$B:$Q,14,FALSE)</f>
        <v>3.4561402648949699</v>
      </c>
      <c r="L30" s="73">
        <f>VLOOKUP($A30,'Current month raw data'!$B:$Q,15,FALSE)</f>
        <v>-0.196014374387455</v>
      </c>
      <c r="M30" s="76">
        <f>VLOOKUP($A30,'Current month raw data'!$B:$Q,16,FALSE)</f>
        <v>2.1566028090423002</v>
      </c>
    </row>
    <row r="31" spans="1:13" x14ac:dyDescent="0.3">
      <c r="A31" s="87" t="s">
        <v>24</v>
      </c>
      <c r="B31" s="75">
        <f>VLOOKUP($A31,'Current month raw data'!$B:$Q,5,FALSE)</f>
        <v>66.8749019999144</v>
      </c>
      <c r="C31" s="73">
        <f>VLOOKUP($A31,'Current month raw data'!$B:$Q,6,FALSE)</f>
        <v>66.327978133253296</v>
      </c>
      <c r="D31" s="74">
        <f>VLOOKUP($A31,'Current month raw data'!$B:$Q,7,FALSE)</f>
        <v>107.675920952365</v>
      </c>
      <c r="E31" s="74">
        <f>VLOOKUP($A31,'Current month raw data'!$B:$Q,8,FALSE)</f>
        <v>104.657309790011</v>
      </c>
      <c r="F31" s="74">
        <f>VLOOKUP($A31,'Current month raw data'!$B:$Q,9,FALSE)</f>
        <v>72.008166614399897</v>
      </c>
      <c r="G31" s="74">
        <f>VLOOKUP($A31,'Current month raw data'!$B:$Q,10,FALSE)</f>
        <v>69.417077552369804</v>
      </c>
      <c r="H31" s="73">
        <f>VLOOKUP($A31,'Current month raw data'!$B:$Q,11,FALSE)</f>
        <v>0.82457491100109803</v>
      </c>
      <c r="I31" s="73">
        <f>VLOOKUP($A31,'Current month raw data'!$B:$Q,12,FALSE)</f>
        <v>2.88428124935679</v>
      </c>
      <c r="J31" s="73">
        <f>VLOOKUP($A31,'Current month raw data'!$B:$Q,13,FALSE)</f>
        <v>3.73263921990279</v>
      </c>
      <c r="K31" s="73">
        <f>VLOOKUP($A31,'Current month raw data'!$B:$Q,14,FALSE)</f>
        <v>11.904165203022201</v>
      </c>
      <c r="L31" s="73">
        <f>VLOOKUP($A31,'Current month raw data'!$B:$Q,15,FALSE)</f>
        <v>7.8774877845310396</v>
      </c>
      <c r="M31" s="76">
        <f>VLOOKUP($A31,'Current month raw data'!$B:$Q,16,FALSE)</f>
        <v>8.7670184834205607</v>
      </c>
    </row>
    <row r="32" spans="1:13" x14ac:dyDescent="0.3">
      <c r="A32" s="87" t="s">
        <v>25</v>
      </c>
      <c r="B32" s="75">
        <f>VLOOKUP($A32,'Current month raw data'!$B:$Q,5,FALSE)</f>
        <v>70.920299217344294</v>
      </c>
      <c r="C32" s="73">
        <f>VLOOKUP($A32,'Current month raw data'!$B:$Q,6,FALSE)</f>
        <v>72.137563417604497</v>
      </c>
      <c r="D32" s="74">
        <f>VLOOKUP($A32,'Current month raw data'!$B:$Q,7,FALSE)</f>
        <v>134.338251578783</v>
      </c>
      <c r="E32" s="74">
        <f>VLOOKUP($A32,'Current month raw data'!$B:$Q,8,FALSE)</f>
        <v>125.65130886077</v>
      </c>
      <c r="F32" s="74">
        <f>VLOOKUP($A32,'Current month raw data'!$B:$Q,9,FALSE)</f>
        <v>95.273089983022004</v>
      </c>
      <c r="G32" s="74">
        <f>VLOOKUP($A32,'Current month raw data'!$B:$Q,10,FALSE)</f>
        <v>90.641792614488196</v>
      </c>
      <c r="H32" s="73">
        <f>VLOOKUP($A32,'Current month raw data'!$B:$Q,11,FALSE)</f>
        <v>-1.68742073143426</v>
      </c>
      <c r="I32" s="73">
        <f>VLOOKUP($A32,'Current month raw data'!$B:$Q,12,FALSE)</f>
        <v>6.9135314202249702</v>
      </c>
      <c r="J32" s="73">
        <f>VLOOKUP($A32,'Current month raw data'!$B:$Q,13,FALSE)</f>
        <v>5.1094503263315998</v>
      </c>
      <c r="K32" s="73">
        <f>VLOOKUP($A32,'Current month raw data'!$B:$Q,14,FALSE)</f>
        <v>7.7915260366126802</v>
      </c>
      <c r="L32" s="73">
        <f>VLOOKUP($A32,'Current month raw data'!$B:$Q,15,FALSE)</f>
        <v>2.55169797002466</v>
      </c>
      <c r="M32" s="76">
        <f>VLOOKUP($A32,'Current month raw data'!$B:$Q,16,FALSE)</f>
        <v>0.82121935804061097</v>
      </c>
    </row>
    <row r="33" spans="1:13" x14ac:dyDescent="0.3">
      <c r="A33" s="86"/>
      <c r="B33" s="67"/>
      <c r="C33" s="68"/>
      <c r="D33" s="69"/>
      <c r="E33" s="69"/>
      <c r="F33" s="69"/>
      <c r="G33" s="69"/>
      <c r="H33" s="68"/>
      <c r="I33" s="68"/>
      <c r="J33" s="68"/>
      <c r="K33" s="68"/>
      <c r="L33" s="68"/>
      <c r="M33" s="70"/>
    </row>
    <row r="34" spans="1:13" x14ac:dyDescent="0.3">
      <c r="A34" s="85" t="s">
        <v>15</v>
      </c>
      <c r="B34" s="75">
        <f>VLOOKUP($A34,'Current month raw data'!$B:$Q,5,FALSE)</f>
        <v>59.768294708897102</v>
      </c>
      <c r="C34" s="73">
        <f>VLOOKUP($A34,'Current month raw data'!$B:$Q,6,FALSE)</f>
        <v>59.931861529105497</v>
      </c>
      <c r="D34" s="74">
        <f>VLOOKUP($A34,'Current month raw data'!$B:$Q,7,FALSE)</f>
        <v>115.957793209576</v>
      </c>
      <c r="E34" s="74">
        <f>VLOOKUP($A34,'Current month raw data'!$B:$Q,8,FALSE)</f>
        <v>116.71995818206901</v>
      </c>
      <c r="F34" s="74">
        <f>VLOOKUP($A34,'Current month raw data'!$B:$Q,9,FALSE)</f>
        <v>69.305995583432903</v>
      </c>
      <c r="G34" s="74">
        <f>VLOOKUP($A34,'Current month raw data'!$B:$Q,10,FALSE)</f>
        <v>69.952443714507694</v>
      </c>
      <c r="H34" s="73">
        <f>VLOOKUP($A34,'Current month raw data'!$B:$Q,11,FALSE)</f>
        <v>-0.27292130769019401</v>
      </c>
      <c r="I34" s="73">
        <f>VLOOKUP($A34,'Current month raw data'!$B:$Q,12,FALSE)</f>
        <v>-0.65298598831279497</v>
      </c>
      <c r="J34" s="73">
        <f>VLOOKUP($A34,'Current month raw data'!$B:$Q,13,FALSE)</f>
        <v>-0.92412515810465301</v>
      </c>
      <c r="K34" s="73">
        <f>VLOOKUP($A34,'Current month raw data'!$B:$Q,14,FALSE)</f>
        <v>-0.68237737698840295</v>
      </c>
      <c r="L34" s="73">
        <f>VLOOKUP($A34,'Current month raw data'!$B:$Q,15,FALSE)</f>
        <v>0.244002671187137</v>
      </c>
      <c r="M34" s="76">
        <f>VLOOKUP($A34,'Current month raw data'!$B:$Q,16,FALSE)</f>
        <v>-2.9584571784060199E-2</v>
      </c>
    </row>
    <row r="35" spans="1:13" x14ac:dyDescent="0.3">
      <c r="A35" s="87" t="s">
        <v>30</v>
      </c>
      <c r="B35" s="75">
        <f>VLOOKUP($A35,'Current month raw data'!$B:$Q,5,FALSE)</f>
        <v>70.226649093619599</v>
      </c>
      <c r="C35" s="73">
        <f>VLOOKUP($A35,'Current month raw data'!$B:$Q,6,FALSE)</f>
        <v>66.895958727429004</v>
      </c>
      <c r="D35" s="74">
        <f>VLOOKUP($A35,'Current month raw data'!$B:$Q,7,FALSE)</f>
        <v>95.766221694151298</v>
      </c>
      <c r="E35" s="74">
        <f>VLOOKUP($A35,'Current month raw data'!$B:$Q,8,FALSE)</f>
        <v>96.056700636868698</v>
      </c>
      <c r="F35" s="74">
        <f>VLOOKUP($A35,'Current month raw data'!$B:$Q,9,FALSE)</f>
        <v>67.253408459369496</v>
      </c>
      <c r="G35" s="74">
        <f>VLOOKUP($A35,'Current month raw data'!$B:$Q,10,FALSE)</f>
        <v>64.258050812969699</v>
      </c>
      <c r="H35" s="73">
        <f>VLOOKUP($A35,'Current month raw data'!$B:$Q,11,FALSE)</f>
        <v>4.9789111772232602</v>
      </c>
      <c r="I35" s="73">
        <f>VLOOKUP($A35,'Current month raw data'!$B:$Q,12,FALSE)</f>
        <v>-0.30240362285140399</v>
      </c>
      <c r="J35" s="73">
        <f>VLOOKUP($A35,'Current month raw data'!$B:$Q,13,FALSE)</f>
        <v>4.6614511465933699</v>
      </c>
      <c r="K35" s="73">
        <f>VLOOKUP($A35,'Current month raw data'!$B:$Q,14,FALSE)</f>
        <v>7.4872203349020898</v>
      </c>
      <c r="L35" s="73">
        <f>VLOOKUP($A35,'Current month raw data'!$B:$Q,15,FALSE)</f>
        <v>2.6999140154772099</v>
      </c>
      <c r="M35" s="76">
        <f>VLOOKUP($A35,'Current month raw data'!$B:$Q,16,FALSE)</f>
        <v>7.8132515133924798</v>
      </c>
    </row>
    <row r="36" spans="1:13" x14ac:dyDescent="0.3">
      <c r="A36" s="87" t="s">
        <v>29</v>
      </c>
      <c r="B36" s="75">
        <f>VLOOKUP($A36,'Current month raw data'!$B:$Q,5,FALSE)</f>
        <v>61.958848037090597</v>
      </c>
      <c r="C36" s="73">
        <f>VLOOKUP($A36,'Current month raw data'!$B:$Q,6,FALSE)</f>
        <v>61.985771587896203</v>
      </c>
      <c r="D36" s="74">
        <f>VLOOKUP($A36,'Current month raw data'!$B:$Q,7,FALSE)</f>
        <v>88.147994677998994</v>
      </c>
      <c r="E36" s="74">
        <f>VLOOKUP($A36,'Current month raw data'!$B:$Q,8,FALSE)</f>
        <v>90.842006351087704</v>
      </c>
      <c r="F36" s="74">
        <f>VLOOKUP($A36,'Current month raw data'!$B:$Q,9,FALSE)</f>
        <v>54.615482070284102</v>
      </c>
      <c r="G36" s="74">
        <f>VLOOKUP($A36,'Current month raw data'!$B:$Q,10,FALSE)</f>
        <v>56.309118562647399</v>
      </c>
      <c r="H36" s="73">
        <f>VLOOKUP($A36,'Current month raw data'!$B:$Q,11,FALSE)</f>
        <v>-4.34350498766886E-2</v>
      </c>
      <c r="I36" s="73">
        <f>VLOOKUP($A36,'Current month raw data'!$B:$Q,12,FALSE)</f>
        <v>-2.9656012469350301</v>
      </c>
      <c r="J36" s="73">
        <f>VLOOKUP($A36,'Current month raw data'!$B:$Q,13,FALSE)</f>
        <v>-3.0077481864309701</v>
      </c>
      <c r="K36" s="73">
        <f>VLOOKUP($A36,'Current month raw data'!$B:$Q,14,FALSE)</f>
        <v>-3.0077481864309701</v>
      </c>
      <c r="L36" s="73">
        <f>VLOOKUP($A36,'Current month raw data'!$B:$Q,15,FALSE)</f>
        <v>0</v>
      </c>
      <c r="M36" s="76">
        <f>VLOOKUP($A36,'Current month raw data'!$B:$Q,16,FALSE)</f>
        <v>-4.34350498766886E-2</v>
      </c>
    </row>
    <row r="37" spans="1:13" x14ac:dyDescent="0.3">
      <c r="A37" s="87" t="s">
        <v>28</v>
      </c>
      <c r="B37" s="75">
        <f>VLOOKUP($A37,'Current month raw data'!$B:$Q,5,FALSE)</f>
        <v>64.675777579003295</v>
      </c>
      <c r="C37" s="73">
        <f>VLOOKUP($A37,'Current month raw data'!$B:$Q,6,FALSE)</f>
        <v>65.7605306423266</v>
      </c>
      <c r="D37" s="74">
        <f>VLOOKUP($A37,'Current month raw data'!$B:$Q,7,FALSE)</f>
        <v>118.932015767406</v>
      </c>
      <c r="E37" s="74">
        <f>VLOOKUP($A37,'Current month raw data'!$B:$Q,8,FALSE)</f>
        <v>117.79171936117901</v>
      </c>
      <c r="F37" s="74">
        <f>VLOOKUP($A37,'Current month raw data'!$B:$Q,9,FALSE)</f>
        <v>76.920205987952698</v>
      </c>
      <c r="G37" s="74">
        <f>VLOOKUP($A37,'Current month raw data'!$B:$Q,10,FALSE)</f>
        <v>77.460459704631702</v>
      </c>
      <c r="H37" s="73">
        <f>VLOOKUP($A37,'Current month raw data'!$B:$Q,11,FALSE)</f>
        <v>-1.6495503499253601</v>
      </c>
      <c r="I37" s="73">
        <f>VLOOKUP($A37,'Current month raw data'!$B:$Q,12,FALSE)</f>
        <v>0.96806160264138097</v>
      </c>
      <c r="J37" s="73">
        <f>VLOOKUP($A37,'Current month raw data'!$B:$Q,13,FALSE)</f>
        <v>-0.69745741083784796</v>
      </c>
      <c r="K37" s="73">
        <f>VLOOKUP($A37,'Current month raw data'!$B:$Q,14,FALSE)</f>
        <v>-0.55784047925378899</v>
      </c>
      <c r="L37" s="73">
        <f>VLOOKUP($A37,'Current month raw data'!$B:$Q,15,FALSE)</f>
        <v>0.14059753954305701</v>
      </c>
      <c r="M37" s="76">
        <f>VLOOKUP($A37,'Current month raw data'!$B:$Q,16,FALSE)</f>
        <v>-1.5112720375878199</v>
      </c>
    </row>
    <row r="38" spans="1:13" x14ac:dyDescent="0.3">
      <c r="A38" s="87" t="s">
        <v>27</v>
      </c>
      <c r="B38" s="75">
        <f>VLOOKUP($A38,'Current month raw data'!$B:$Q,5,FALSE)</f>
        <v>57.943998741544704</v>
      </c>
      <c r="C38" s="73">
        <f>VLOOKUP($A38,'Current month raw data'!$B:$Q,6,FALSE)</f>
        <v>58.570450395617698</v>
      </c>
      <c r="D38" s="74">
        <f>VLOOKUP($A38,'Current month raw data'!$B:$Q,7,FALSE)</f>
        <v>134.14015196276301</v>
      </c>
      <c r="E38" s="74">
        <f>VLOOKUP($A38,'Current month raw data'!$B:$Q,8,FALSE)</f>
        <v>129.18853002186501</v>
      </c>
      <c r="F38" s="74">
        <f>VLOOKUP($A38,'Current month raw data'!$B:$Q,9,FALSE)</f>
        <v>77.726167965209797</v>
      </c>
      <c r="G38" s="74">
        <f>VLOOKUP($A38,'Current month raw data'!$B:$Q,10,FALSE)</f>
        <v>75.666303893284606</v>
      </c>
      <c r="H38" s="73">
        <f>VLOOKUP($A38,'Current month raw data'!$B:$Q,11,FALSE)</f>
        <v>-1.0695694669267699</v>
      </c>
      <c r="I38" s="73">
        <f>VLOOKUP($A38,'Current month raw data'!$B:$Q,12,FALSE)</f>
        <v>3.8328649920078099</v>
      </c>
      <c r="J38" s="73">
        <f>VLOOKUP($A38,'Current month raw data'!$B:$Q,13,FALSE)</f>
        <v>2.7223003714179899</v>
      </c>
      <c r="K38" s="73">
        <f>VLOOKUP($A38,'Current month raw data'!$B:$Q,14,FALSE)</f>
        <v>2.6738464561484601</v>
      </c>
      <c r="L38" s="73">
        <f>VLOOKUP($A38,'Current month raw data'!$B:$Q,15,FALSE)</f>
        <v>-4.71698113207547E-2</v>
      </c>
      <c r="M38" s="76">
        <f>VLOOKUP($A38,'Current month raw data'!$B:$Q,16,FALSE)</f>
        <v>-1.1162347643480299</v>
      </c>
    </row>
    <row r="39" spans="1:13" x14ac:dyDescent="0.3">
      <c r="A39" s="87" t="s">
        <v>26</v>
      </c>
      <c r="B39" s="75">
        <f>VLOOKUP($A39,'Current month raw data'!$B:$Q,5,FALSE)</f>
        <v>48.850785161971501</v>
      </c>
      <c r="C39" s="73">
        <f>VLOOKUP($A39,'Current month raw data'!$B:$Q,6,FALSE)</f>
        <v>50.656561391656801</v>
      </c>
      <c r="D39" s="74">
        <f>VLOOKUP($A39,'Current month raw data'!$B:$Q,7,FALSE)</f>
        <v>132.595575486581</v>
      </c>
      <c r="E39" s="74">
        <f>VLOOKUP($A39,'Current month raw data'!$B:$Q,8,FALSE)</f>
        <v>141.74947155657401</v>
      </c>
      <c r="F39" s="74">
        <f>VLOOKUP($A39,'Current month raw data'!$B:$Q,9,FALSE)</f>
        <v>64.7739797152297</v>
      </c>
      <c r="G39" s="74">
        <f>VLOOKUP($A39,'Current month raw data'!$B:$Q,10,FALSE)</f>
        <v>71.805408081405105</v>
      </c>
      <c r="H39" s="73">
        <f>VLOOKUP($A39,'Current month raw data'!$B:$Q,11,FALSE)</f>
        <v>-3.5647430067818102</v>
      </c>
      <c r="I39" s="73">
        <f>VLOOKUP($A39,'Current month raw data'!$B:$Q,12,FALSE)</f>
        <v>-6.4577990799347704</v>
      </c>
      <c r="J39" s="73">
        <f>VLOOKUP($A39,'Current month raw data'!$B:$Q,13,FALSE)</f>
        <v>-9.7923381456225904</v>
      </c>
      <c r="K39" s="73">
        <f>VLOOKUP($A39,'Current month raw data'!$B:$Q,14,FALSE)</f>
        <v>-10.5480044229367</v>
      </c>
      <c r="L39" s="73">
        <f>VLOOKUP($A39,'Current month raw data'!$B:$Q,15,FALSE)</f>
        <v>-0.83769633507853403</v>
      </c>
      <c r="M39" s="76">
        <f>VLOOKUP($A39,'Current month raw data'!$B:$Q,16,FALSE)</f>
        <v>-4.3725776203375704</v>
      </c>
    </row>
    <row r="40" spans="1:13" x14ac:dyDescent="0.3">
      <c r="A40" s="86"/>
      <c r="B40" s="67"/>
      <c r="C40" s="68"/>
      <c r="D40" s="69"/>
      <c r="E40" s="69"/>
      <c r="F40" s="69"/>
      <c r="G40" s="69"/>
      <c r="H40" s="68"/>
      <c r="I40" s="68"/>
      <c r="J40" s="68"/>
      <c r="K40" s="68"/>
      <c r="L40" s="68"/>
      <c r="M40" s="70"/>
    </row>
    <row r="41" spans="1:13" x14ac:dyDescent="0.3">
      <c r="A41" s="85" t="s">
        <v>17</v>
      </c>
      <c r="B41" s="75">
        <f>VLOOKUP($A41,'Current month raw data'!$B:$Q,5,FALSE)</f>
        <v>55.262463210521801</v>
      </c>
      <c r="C41" s="73">
        <f>VLOOKUP($A41,'Current month raw data'!$B:$Q,6,FALSE)</f>
        <v>55.596485732081099</v>
      </c>
      <c r="D41" s="74">
        <f>VLOOKUP($A41,'Current month raw data'!$B:$Q,7,FALSE)</f>
        <v>113.872138639233</v>
      </c>
      <c r="E41" s="74">
        <f>VLOOKUP($A41,'Current month raw data'!$B:$Q,8,FALSE)</f>
        <v>112.319731530929</v>
      </c>
      <c r="F41" s="74">
        <f>VLOOKUP($A41,'Current month raw data'!$B:$Q,9,FALSE)</f>
        <v>62.928548722540903</v>
      </c>
      <c r="G41" s="74">
        <f>VLOOKUP($A41,'Current month raw data'!$B:$Q,10,FALSE)</f>
        <v>62.445823514904802</v>
      </c>
      <c r="H41" s="73">
        <f>VLOOKUP($A41,'Current month raw data'!$B:$Q,11,FALSE)</f>
        <v>-0.60079790504911301</v>
      </c>
      <c r="I41" s="73">
        <f>VLOOKUP($A41,'Current month raw data'!$B:$Q,12,FALSE)</f>
        <v>1.38213213933575</v>
      </c>
      <c r="J41" s="73">
        <f>VLOOKUP($A41,'Current month raw data'!$B:$Q,13,FALSE)</f>
        <v>0.77303041334850198</v>
      </c>
      <c r="K41" s="73">
        <f>VLOOKUP($A41,'Current month raw data'!$B:$Q,14,FALSE)</f>
        <v>2.3439578796722502</v>
      </c>
      <c r="L41" s="73">
        <f>VLOOKUP($A41,'Current month raw data'!$B:$Q,15,FALSE)</f>
        <v>1.55887687398122</v>
      </c>
      <c r="M41" s="76">
        <f>VLOOKUP($A41,'Current month raw data'!$B:$Q,16,FALSE)</f>
        <v>0.94871326933093203</v>
      </c>
    </row>
    <row r="42" spans="1:13" x14ac:dyDescent="0.3">
      <c r="A42" s="87" t="s">
        <v>46</v>
      </c>
      <c r="B42" s="75">
        <f>VLOOKUP($A42,'Current month raw data'!$B:$Q,5,FALSE)</f>
        <v>51.365434913822</v>
      </c>
      <c r="C42" s="73">
        <f>VLOOKUP($A42,'Current month raw data'!$B:$Q,6,FALSE)</f>
        <v>50.923477475703699</v>
      </c>
      <c r="D42" s="74">
        <f>VLOOKUP($A42,'Current month raw data'!$B:$Q,7,FALSE)</f>
        <v>105.769557911503</v>
      </c>
      <c r="E42" s="74">
        <f>VLOOKUP($A42,'Current month raw data'!$B:$Q,8,FALSE)</f>
        <v>105.932884473093</v>
      </c>
      <c r="F42" s="74">
        <f>VLOOKUP($A42,'Current month raw data'!$B:$Q,9,FALSE)</f>
        <v>54.328993427670802</v>
      </c>
      <c r="G42" s="74">
        <f>VLOOKUP($A42,'Current month raw data'!$B:$Q,10,FALSE)</f>
        <v>53.944708564018804</v>
      </c>
      <c r="H42" s="73">
        <f>VLOOKUP($A42,'Current month raw data'!$B:$Q,11,FALSE)</f>
        <v>0.867885423435794</v>
      </c>
      <c r="I42" s="73">
        <f>VLOOKUP($A42,'Current month raw data'!$B:$Q,12,FALSE)</f>
        <v>-0.15417928285580801</v>
      </c>
      <c r="J42" s="73">
        <f>VLOOKUP($A42,'Current month raw data'!$B:$Q,13,FALSE)</f>
        <v>0.71236804105812201</v>
      </c>
      <c r="K42" s="73">
        <f>VLOOKUP($A42,'Current month raw data'!$B:$Q,14,FALSE)</f>
        <v>1.9523287966935801</v>
      </c>
      <c r="L42" s="73">
        <f>VLOOKUP($A42,'Current month raw data'!$B:$Q,15,FALSE)</f>
        <v>1.2311901504787901</v>
      </c>
      <c r="M42" s="76">
        <f>VLOOKUP($A42,'Current month raw data'!$B:$Q,16,FALSE)</f>
        <v>2.1097608937653698</v>
      </c>
    </row>
    <row r="43" spans="1:13" x14ac:dyDescent="0.3">
      <c r="A43" s="87" t="s">
        <v>39</v>
      </c>
      <c r="B43" s="75">
        <f>VLOOKUP($A43,'Current month raw data'!$B:$Q,5,FALSE)</f>
        <v>56.722399175826702</v>
      </c>
      <c r="C43" s="73">
        <f>VLOOKUP($A43,'Current month raw data'!$B:$Q,6,FALSE)</f>
        <v>55.244290629989102</v>
      </c>
      <c r="D43" s="74">
        <f>VLOOKUP($A43,'Current month raw data'!$B:$Q,7,FALSE)</f>
        <v>117.30479238177701</v>
      </c>
      <c r="E43" s="74">
        <f>VLOOKUP($A43,'Current month raw data'!$B:$Q,8,FALSE)</f>
        <v>112.98676108418501</v>
      </c>
      <c r="F43" s="74">
        <f>VLOOKUP($A43,'Current month raw data'!$B:$Q,9,FALSE)</f>
        <v>66.538092587166702</v>
      </c>
      <c r="G43" s="74">
        <f>VLOOKUP($A43,'Current month raw data'!$B:$Q,10,FALSE)</f>
        <v>62.4187346667592</v>
      </c>
      <c r="H43" s="73">
        <f>VLOOKUP($A43,'Current month raw data'!$B:$Q,11,FALSE)</f>
        <v>2.6755860723011802</v>
      </c>
      <c r="I43" s="73">
        <f>VLOOKUP($A43,'Current month raw data'!$B:$Q,12,FALSE)</f>
        <v>3.8217143815409198</v>
      </c>
      <c r="J43" s="73">
        <f>VLOOKUP($A43,'Current month raw data'!$B:$Q,13,FALSE)</f>
        <v>6.5995537115577498</v>
      </c>
      <c r="K43" s="73">
        <f>VLOOKUP($A43,'Current month raw data'!$B:$Q,14,FALSE)</f>
        <v>11.8426919205492</v>
      </c>
      <c r="L43" s="73">
        <f>VLOOKUP($A43,'Current month raw data'!$B:$Q,15,FALSE)</f>
        <v>4.9185367353212399</v>
      </c>
      <c r="M43" s="76">
        <f>VLOOKUP($A43,'Current month raw data'!$B:$Q,16,FALSE)</f>
        <v>7.7257224914737002</v>
      </c>
    </row>
    <row r="44" spans="1:13" x14ac:dyDescent="0.3">
      <c r="A44" s="87" t="s">
        <v>38</v>
      </c>
      <c r="B44" s="75">
        <f>VLOOKUP($A44,'Current month raw data'!$B:$Q,5,FALSE)</f>
        <v>54.8129785364629</v>
      </c>
      <c r="C44" s="73">
        <f>VLOOKUP($A44,'Current month raw data'!$B:$Q,6,FALSE)</f>
        <v>56.093424665801599</v>
      </c>
      <c r="D44" s="74">
        <f>VLOOKUP($A44,'Current month raw data'!$B:$Q,7,FALSE)</f>
        <v>107.628553681631</v>
      </c>
      <c r="E44" s="74">
        <f>VLOOKUP($A44,'Current month raw data'!$B:$Q,8,FALSE)</f>
        <v>108.73806905233199</v>
      </c>
      <c r="F44" s="74">
        <f>VLOOKUP($A44,'Current month raw data'!$B:$Q,9,FALSE)</f>
        <v>58.994416028617998</v>
      </c>
      <c r="G44" s="74">
        <f>VLOOKUP($A44,'Current month raw data'!$B:$Q,10,FALSE)</f>
        <v>60.994906846917502</v>
      </c>
      <c r="H44" s="73">
        <f>VLOOKUP($A44,'Current month raw data'!$B:$Q,11,FALSE)</f>
        <v>-2.2827027177738999</v>
      </c>
      <c r="I44" s="73">
        <f>VLOOKUP($A44,'Current month raw data'!$B:$Q,12,FALSE)</f>
        <v>-1.0203559621490601</v>
      </c>
      <c r="J44" s="73">
        <f>VLOOKUP($A44,'Current month raw data'!$B:$Q,13,FALSE)</f>
        <v>-3.2797669866440202</v>
      </c>
      <c r="K44" s="73">
        <f>VLOOKUP($A44,'Current month raw data'!$B:$Q,14,FALSE)</f>
        <v>-6.9893362603087503</v>
      </c>
      <c r="L44" s="73">
        <f>VLOOKUP($A44,'Current month raw data'!$B:$Q,15,FALSE)</f>
        <v>-3.83536014967259</v>
      </c>
      <c r="M44" s="76">
        <f>VLOOKUP($A44,'Current month raw data'!$B:$Q,16,FALSE)</f>
        <v>-6.0305129970735001</v>
      </c>
    </row>
    <row r="45" spans="1:13" x14ac:dyDescent="0.3">
      <c r="A45" s="87" t="s">
        <v>37</v>
      </c>
      <c r="B45" s="75">
        <f>VLOOKUP($A45,'Current month raw data'!$B:$Q,5,FALSE)</f>
        <v>53.677396255615903</v>
      </c>
      <c r="C45" s="73">
        <f>VLOOKUP($A45,'Current month raw data'!$B:$Q,6,FALSE)</f>
        <v>51.798918569183797</v>
      </c>
      <c r="D45" s="74">
        <f>VLOOKUP($A45,'Current month raw data'!$B:$Q,7,FALSE)</f>
        <v>97.592965971318193</v>
      </c>
      <c r="E45" s="74">
        <f>VLOOKUP($A45,'Current month raw data'!$B:$Q,8,FALSE)</f>
        <v>100.760506434992</v>
      </c>
      <c r="F45" s="74">
        <f>VLOOKUP($A45,'Current month raw data'!$B:$Q,9,FALSE)</f>
        <v>52.385363062032901</v>
      </c>
      <c r="G45" s="74">
        <f>VLOOKUP($A45,'Current month raw data'!$B:$Q,10,FALSE)</f>
        <v>52.192852678158701</v>
      </c>
      <c r="H45" s="73">
        <f>VLOOKUP($A45,'Current month raw data'!$B:$Q,11,FALSE)</f>
        <v>3.62648051025083</v>
      </c>
      <c r="I45" s="73">
        <f>VLOOKUP($A45,'Current month raw data'!$B:$Q,12,FALSE)</f>
        <v>-3.1436329329264199</v>
      </c>
      <c r="J45" s="73">
        <f>VLOOKUP($A45,'Current month raw data'!$B:$Q,13,FALSE)</f>
        <v>0.368844341698011</v>
      </c>
      <c r="K45" s="73">
        <f>VLOOKUP($A45,'Current month raw data'!$B:$Q,14,FALSE)</f>
        <v>0.40479306818142702</v>
      </c>
      <c r="L45" s="73">
        <f>VLOOKUP($A45,'Current month raw data'!$B:$Q,15,FALSE)</f>
        <v>3.58166189111747E-2</v>
      </c>
      <c r="M45" s="76">
        <f>VLOOKUP($A45,'Current month raw data'!$B:$Q,16,FALSE)</f>
        <v>3.6635960118662498</v>
      </c>
    </row>
    <row r="46" spans="1:13" x14ac:dyDescent="0.3">
      <c r="A46" s="87" t="s">
        <v>34</v>
      </c>
      <c r="B46" s="75">
        <f>VLOOKUP($A46,'Current month raw data'!$B:$Q,5,FALSE)</f>
        <v>58.2238010657193</v>
      </c>
      <c r="C46" s="73">
        <f>VLOOKUP($A46,'Current month raw data'!$B:$Q,6,FALSE)</f>
        <v>59.460048540257702</v>
      </c>
      <c r="D46" s="74">
        <f>VLOOKUP($A46,'Current month raw data'!$B:$Q,7,FALSE)</f>
        <v>109.879251510559</v>
      </c>
      <c r="E46" s="74">
        <f>VLOOKUP($A46,'Current month raw data'!$B:$Q,8,FALSE)</f>
        <v>104.58558665306001</v>
      </c>
      <c r="F46" s="74">
        <f>VLOOKUP($A46,'Current month raw data'!$B:$Q,9,FALSE)</f>
        <v>63.975876812009297</v>
      </c>
      <c r="G46" s="74">
        <f>VLOOKUP($A46,'Current month raw data'!$B:$Q,10,FALSE)</f>
        <v>62.186640590023302</v>
      </c>
      <c r="H46" s="73">
        <f>VLOOKUP($A46,'Current month raw data'!$B:$Q,11,FALSE)</f>
        <v>-2.0791228814779901</v>
      </c>
      <c r="I46" s="73">
        <f>VLOOKUP($A46,'Current month raw data'!$B:$Q,12,FALSE)</f>
        <v>5.0615625220508402</v>
      </c>
      <c r="J46" s="73">
        <f>VLOOKUP($A46,'Current month raw data'!$B:$Q,13,FALSE)</f>
        <v>2.87720353601657</v>
      </c>
      <c r="K46" s="73">
        <f>VLOOKUP($A46,'Current month raw data'!$B:$Q,14,FALSE)</f>
        <v>5.7703900488994302</v>
      </c>
      <c r="L46" s="73">
        <f>VLOOKUP($A46,'Current month raw data'!$B:$Q,15,FALSE)</f>
        <v>2.8122717311906502</v>
      </c>
      <c r="M46" s="76">
        <f>VLOOKUP($A46,'Current month raw data'!$B:$Q,16,FALSE)</f>
        <v>0.67467826466013403</v>
      </c>
    </row>
    <row r="47" spans="1:13" x14ac:dyDescent="0.3">
      <c r="A47" s="87" t="s">
        <v>35</v>
      </c>
      <c r="B47" s="75">
        <f>VLOOKUP($A47,'Current month raw data'!$B:$Q,5,FALSE)</f>
        <v>62.785413183393899</v>
      </c>
      <c r="C47" s="73">
        <f>VLOOKUP($A47,'Current month raw data'!$B:$Q,6,FALSE)</f>
        <v>64.744895604649102</v>
      </c>
      <c r="D47" s="74">
        <f>VLOOKUP($A47,'Current month raw data'!$B:$Q,7,FALSE)</f>
        <v>157.23576707554</v>
      </c>
      <c r="E47" s="74">
        <f>VLOOKUP($A47,'Current month raw data'!$B:$Q,8,FALSE)</f>
        <v>153.921995071634</v>
      </c>
      <c r="F47" s="74">
        <f>VLOOKUP($A47,'Current month raw data'!$B:$Q,9,FALSE)</f>
        <v>98.721126030456901</v>
      </c>
      <c r="G47" s="74">
        <f>VLOOKUP($A47,'Current month raw data'!$B:$Q,10,FALSE)</f>
        <v>99.656635021722906</v>
      </c>
      <c r="H47" s="73">
        <f>VLOOKUP($A47,'Current month raw data'!$B:$Q,11,FALSE)</f>
        <v>-3.0264662610940301</v>
      </c>
      <c r="I47" s="73">
        <f>VLOOKUP($A47,'Current month raw data'!$B:$Q,12,FALSE)</f>
        <v>2.1528904964907301</v>
      </c>
      <c r="J47" s="73">
        <f>VLOOKUP($A47,'Current month raw data'!$B:$Q,13,FALSE)</f>
        <v>-0.93873226911788699</v>
      </c>
      <c r="K47" s="73">
        <f>VLOOKUP($A47,'Current month raw data'!$B:$Q,14,FALSE)</f>
        <v>1.16680050096421</v>
      </c>
      <c r="L47" s="73">
        <f>VLOOKUP($A47,'Current month raw data'!$B:$Q,15,FALSE)</f>
        <v>2.1254853872879602</v>
      </c>
      <c r="M47" s="76">
        <f>VLOOKUP($A47,'Current month raw data'!$B:$Q,16,FALSE)</f>
        <v>-0.96530797193682705</v>
      </c>
    </row>
    <row r="48" spans="1:13" x14ac:dyDescent="0.3">
      <c r="A48" s="86"/>
      <c r="B48" s="67"/>
      <c r="C48" s="68"/>
      <c r="D48" s="69"/>
      <c r="E48" s="69"/>
      <c r="F48" s="69"/>
      <c r="G48" s="69"/>
      <c r="H48" s="68"/>
      <c r="I48" s="68"/>
      <c r="J48" s="68"/>
      <c r="K48" s="68"/>
      <c r="L48" s="68"/>
      <c r="M48" s="70"/>
    </row>
    <row r="49" spans="1:13" x14ac:dyDescent="0.3">
      <c r="A49" s="85" t="s">
        <v>47</v>
      </c>
      <c r="B49" s="75">
        <f>VLOOKUP($A49,'Current month raw data'!$B:$Q,5,FALSE)</f>
        <v>63.429088851160103</v>
      </c>
      <c r="C49" s="73">
        <f>VLOOKUP($A49,'Current month raw data'!$B:$Q,6,FALSE)</f>
        <v>54.300676725890099</v>
      </c>
      <c r="D49" s="74">
        <f>VLOOKUP($A49,'Current month raw data'!$B:$Q,7,FALSE)</f>
        <v>110.11713074326001</v>
      </c>
      <c r="E49" s="74">
        <f>VLOOKUP($A49,'Current month raw data'!$B:$Q,8,FALSE)</f>
        <v>109.588703804826</v>
      </c>
      <c r="F49" s="74">
        <f>VLOOKUP($A49,'Current month raw data'!$B:$Q,9,FALSE)</f>
        <v>69.846292699490604</v>
      </c>
      <c r="G49" s="74">
        <f>VLOOKUP($A49,'Current month raw data'!$B:$Q,10,FALSE)</f>
        <v>59.507407781152097</v>
      </c>
      <c r="H49" s="73">
        <f>VLOOKUP($A49,'Current month raw data'!$B:$Q,11,FALSE)</f>
        <v>16.810862544771201</v>
      </c>
      <c r="I49" s="73">
        <f>VLOOKUP($A49,'Current month raw data'!$B:$Q,12,FALSE)</f>
        <v>0.48219106539916701</v>
      </c>
      <c r="J49" s="73">
        <f>VLOOKUP($A49,'Current month raw data'!$B:$Q,13,FALSE)</f>
        <v>17.374114087377801</v>
      </c>
      <c r="K49" s="73">
        <f>VLOOKUP($A49,'Current month raw data'!$B:$Q,14,FALSE)</f>
        <v>23.9867402331456</v>
      </c>
      <c r="L49" s="73">
        <f>VLOOKUP($A49,'Current month raw data'!$B:$Q,15,FALSE)</f>
        <v>5.6338028169014001</v>
      </c>
      <c r="M49" s="76">
        <f>VLOOKUP($A49,'Current month raw data'!$B:$Q,16,FALSE)</f>
        <v>23.391756209265399</v>
      </c>
    </row>
    <row r="50" spans="1:13" x14ac:dyDescent="0.3">
      <c r="A50" s="86"/>
      <c r="B50" s="67"/>
      <c r="C50" s="68"/>
      <c r="D50" s="69"/>
      <c r="E50" s="69"/>
      <c r="F50" s="69"/>
      <c r="G50" s="69"/>
      <c r="H50" s="68"/>
      <c r="I50" s="68"/>
      <c r="J50" s="68"/>
      <c r="K50" s="68"/>
      <c r="L50" s="68"/>
      <c r="M50" s="70"/>
    </row>
    <row r="51" spans="1:13" x14ac:dyDescent="0.3">
      <c r="A51" s="85" t="s">
        <v>48</v>
      </c>
      <c r="B51" s="75">
        <f>VLOOKUP($A51,'Current month raw data'!$B:$Q,5,FALSE)</f>
        <v>70.373165665243206</v>
      </c>
      <c r="C51" s="73">
        <f>VLOOKUP($A51,'Current month raw data'!$B:$Q,6,FALSE)</f>
        <v>68.3385359381775</v>
      </c>
      <c r="D51" s="74">
        <f>VLOOKUP($A51,'Current month raw data'!$B:$Q,7,FALSE)</f>
        <v>123.512300724361</v>
      </c>
      <c r="E51" s="74">
        <f>VLOOKUP($A51,'Current month raw data'!$B:$Q,8,FALSE)</f>
        <v>124.76485066300199</v>
      </c>
      <c r="F51" s="74">
        <f>VLOOKUP($A51,'Current month raw data'!$B:$Q,9,FALSE)</f>
        <v>86.919516005708601</v>
      </c>
      <c r="G51" s="74">
        <f>VLOOKUP($A51,'Current month raw data'!$B:$Q,10,FALSE)</f>
        <v>85.262472308549405</v>
      </c>
      <c r="H51" s="73">
        <f>VLOOKUP($A51,'Current month raw data'!$B:$Q,11,FALSE)</f>
        <v>2.9772802403995202</v>
      </c>
      <c r="I51" s="73">
        <f>VLOOKUP($A51,'Current month raw data'!$B:$Q,12,FALSE)</f>
        <v>-1.0039285359493499</v>
      </c>
      <c r="J51" s="73">
        <f>VLOOKUP($A51,'Current month raw data'!$B:$Q,13,FALSE)</f>
        <v>1.9434619385216201</v>
      </c>
      <c r="K51" s="73">
        <f>VLOOKUP($A51,'Current month raw data'!$B:$Q,14,FALSE)</f>
        <v>4.9247160333141302</v>
      </c>
      <c r="L51" s="73">
        <f>VLOOKUP($A51,'Current month raw data'!$B:$Q,15,FALSE)</f>
        <v>2.92441912222914</v>
      </c>
      <c r="M51" s="76">
        <f>VLOOKUP($A51,'Current month raw data'!$B:$Q,16,FALSE)</f>
        <v>5.9887675153012596</v>
      </c>
    </row>
    <row r="52" spans="1:13" x14ac:dyDescent="0.3">
      <c r="A52" s="87" t="s">
        <v>33</v>
      </c>
      <c r="B52" s="75">
        <f>VLOOKUP($A52,'Current month raw data'!$B:$Q,5,FALSE)</f>
        <v>71.024884792626693</v>
      </c>
      <c r="C52" s="73">
        <f>VLOOKUP($A52,'Current month raw data'!$B:$Q,6,FALSE)</f>
        <v>68.216445990447994</v>
      </c>
      <c r="D52" s="74">
        <f>VLOOKUP($A52,'Current month raw data'!$B:$Q,7,FALSE)</f>
        <v>100.20923085740399</v>
      </c>
      <c r="E52" s="74">
        <f>VLOOKUP($A52,'Current month raw data'!$B:$Q,8,FALSE)</f>
        <v>100.308652255703</v>
      </c>
      <c r="F52" s="74">
        <f>VLOOKUP($A52,'Current month raw data'!$B:$Q,9,FALSE)</f>
        <v>71.173490768049106</v>
      </c>
      <c r="G52" s="74">
        <f>VLOOKUP($A52,'Current month raw data'!$B:$Q,10,FALSE)</f>
        <v>68.4269975897584</v>
      </c>
      <c r="H52" s="73">
        <f>VLOOKUP($A52,'Current month raw data'!$B:$Q,11,FALSE)</f>
        <v>4.11695268113494</v>
      </c>
      <c r="I52" s="73">
        <f>VLOOKUP($A52,'Current month raw data'!$B:$Q,12,FALSE)</f>
        <v>-9.9115476146055703E-2</v>
      </c>
      <c r="J52" s="73">
        <f>VLOOKUP($A52,'Current month raw data'!$B:$Q,13,FALSE)</f>
        <v>4.0137566677362697</v>
      </c>
      <c r="K52" s="73">
        <f>VLOOKUP($A52,'Current month raw data'!$B:$Q,14,FALSE)</f>
        <v>4.5915001926097396</v>
      </c>
      <c r="L52" s="73">
        <f>VLOOKUP($A52,'Current month raw data'!$B:$Q,15,FALSE)</f>
        <v>0.55544914767285902</v>
      </c>
      <c r="M52" s="76">
        <f>VLOOKUP($A52,'Current month raw data'!$B:$Q,16,FALSE)</f>
        <v>4.6952694073852603</v>
      </c>
    </row>
    <row r="53" spans="1:13" x14ac:dyDescent="0.3">
      <c r="A53" s="87" t="s">
        <v>64</v>
      </c>
      <c r="B53" s="75">
        <f>VLOOKUP($A53,'Current month raw data'!$B:$Q,5,FALSE)</f>
        <v>69.907188078728595</v>
      </c>
      <c r="C53" s="73">
        <f>VLOOKUP($A53,'Current month raw data'!$B:$Q,6,FALSE)</f>
        <v>67.495370170980607</v>
      </c>
      <c r="D53" s="74">
        <f>VLOOKUP($A53,'Current month raw data'!$B:$Q,7,FALSE)</f>
        <v>195.056306467263</v>
      </c>
      <c r="E53" s="74">
        <f>VLOOKUP($A53,'Current month raw data'!$B:$Q,8,FALSE)</f>
        <v>195.24810088216</v>
      </c>
      <c r="F53" s="74">
        <f>VLOOKUP($A53,'Current month raw data'!$B:$Q,9,FALSE)</f>
        <v>136.358379021491</v>
      </c>
      <c r="G53" s="74">
        <f>VLOOKUP($A53,'Current month raw data'!$B:$Q,10,FALSE)</f>
        <v>131.78342844222399</v>
      </c>
      <c r="H53" s="73">
        <f>VLOOKUP($A53,'Current month raw data'!$B:$Q,11,FALSE)</f>
        <v>3.5733086604878199</v>
      </c>
      <c r="I53" s="73">
        <f>VLOOKUP($A53,'Current month raw data'!$B:$Q,12,FALSE)</f>
        <v>-9.8231129537642098E-2</v>
      </c>
      <c r="J53" s="73">
        <f>VLOOKUP($A53,'Current month raw data'!$B:$Q,13,FALSE)</f>
        <v>3.4715674294911101</v>
      </c>
      <c r="K53" s="73">
        <f>VLOOKUP($A53,'Current month raw data'!$B:$Q,14,FALSE)</f>
        <v>3.4715674294911101</v>
      </c>
      <c r="L53" s="73">
        <f>VLOOKUP($A53,'Current month raw data'!$B:$Q,15,FALSE)</f>
        <v>0</v>
      </c>
      <c r="M53" s="76">
        <f>VLOOKUP($A53,'Current month raw data'!$B:$Q,16,FALSE)</f>
        <v>3.5733086604878199</v>
      </c>
    </row>
    <row r="54" spans="1:13" x14ac:dyDescent="0.3">
      <c r="A54" s="87" t="s">
        <v>31</v>
      </c>
      <c r="B54" s="75">
        <f>VLOOKUP($A54,'Current month raw data'!$B:$Q,5,FALSE)</f>
        <v>69.089349366227296</v>
      </c>
      <c r="C54" s="73">
        <f>VLOOKUP($A54,'Current month raw data'!$B:$Q,6,FALSE)</f>
        <v>70.134591827119294</v>
      </c>
      <c r="D54" s="74">
        <f>VLOOKUP($A54,'Current month raw data'!$B:$Q,7,FALSE)</f>
        <v>122.341991404778</v>
      </c>
      <c r="E54" s="74">
        <f>VLOOKUP($A54,'Current month raw data'!$B:$Q,8,FALSE)</f>
        <v>124.177006717796</v>
      </c>
      <c r="F54" s="74">
        <f>VLOOKUP($A54,'Current month raw data'!$B:$Q,9,FALSE)</f>
        <v>84.525285863247106</v>
      </c>
      <c r="G54" s="74">
        <f>VLOOKUP($A54,'Current month raw data'!$B:$Q,10,FALSE)</f>
        <v>87.091036804661201</v>
      </c>
      <c r="H54" s="73">
        <f>VLOOKUP($A54,'Current month raw data'!$B:$Q,11,FALSE)</f>
        <v>-1.49033798253008</v>
      </c>
      <c r="I54" s="73">
        <f>VLOOKUP($A54,'Current month raw data'!$B:$Q,12,FALSE)</f>
        <v>-1.4777416218355</v>
      </c>
      <c r="J54" s="73">
        <f>VLOOKUP($A54,'Current month raw data'!$B:$Q,13,FALSE)</f>
        <v>-2.9460562596917099</v>
      </c>
      <c r="K54" s="73">
        <f>VLOOKUP($A54,'Current month raw data'!$B:$Q,14,FALSE)</f>
        <v>3.0548448381754398</v>
      </c>
      <c r="L54" s="73">
        <f>VLOOKUP($A54,'Current month raw data'!$B:$Q,15,FALSE)</f>
        <v>6.1830574488802297</v>
      </c>
      <c r="M54" s="76">
        <f>VLOOKUP($A54,'Current month raw data'!$B:$Q,16,FALSE)</f>
        <v>4.6005710127078299</v>
      </c>
    </row>
    <row r="55" spans="1:13" ht="17.25" thickBot="1" x14ac:dyDescent="0.35">
      <c r="A55" s="87" t="s">
        <v>32</v>
      </c>
      <c r="B55" s="77">
        <f>VLOOKUP($A55,'Current month raw data'!$B:$Q,5,FALSE)</f>
        <v>67.503122933352898</v>
      </c>
      <c r="C55" s="78">
        <f>VLOOKUP($A55,'Current month raw data'!$B:$Q,6,FALSE)</f>
        <v>64.461018443676906</v>
      </c>
      <c r="D55" s="79">
        <f>VLOOKUP($A55,'Current month raw data'!$B:$Q,7,FALSE)</f>
        <v>105.552905269961</v>
      </c>
      <c r="E55" s="79">
        <f>VLOOKUP($A55,'Current month raw data'!$B:$Q,8,FALSE)</f>
        <v>106.226450448845</v>
      </c>
      <c r="F55" s="79">
        <f>VLOOKUP($A55,'Current month raw data'!$B:$Q,9,FALSE)</f>
        <v>71.2515074041075</v>
      </c>
      <c r="G55" s="79">
        <f>VLOOKUP($A55,'Current month raw data'!$B:$Q,10,FALSE)</f>
        <v>68.474651815893793</v>
      </c>
      <c r="H55" s="78">
        <f>VLOOKUP($A55,'Current month raw data'!$B:$Q,11,FALSE)</f>
        <v>4.71929324593901</v>
      </c>
      <c r="I55" s="78">
        <f>VLOOKUP($A55,'Current month raw data'!$B:$Q,12,FALSE)</f>
        <v>-0.63406541029893404</v>
      </c>
      <c r="J55" s="78">
        <f>VLOOKUP($A55,'Current month raw data'!$B:$Q,13,FALSE)</f>
        <v>4.0553044295570002</v>
      </c>
      <c r="K55" s="78">
        <f>VLOOKUP($A55,'Current month raw data'!$B:$Q,14,FALSE)</f>
        <v>4.0553044295570002</v>
      </c>
      <c r="L55" s="78">
        <f>VLOOKUP($A55,'Current month raw data'!$B:$Q,15,FALSE)</f>
        <v>0</v>
      </c>
      <c r="M55" s="80">
        <f>VLOOKUP($A55,'Current month raw data'!$B:$Q,16,FALSE)</f>
        <v>4.71929324593901</v>
      </c>
    </row>
    <row r="56" spans="1:13" ht="39.6" customHeight="1" thickBot="1" x14ac:dyDescent="0.35">
      <c r="A56" s="90" t="s">
        <v>65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2"/>
    </row>
    <row r="57" spans="1:13" x14ac:dyDescent="0.3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</row>
    <row r="64" spans="1:13" x14ac:dyDescent="0.3">
      <c r="F64" s="65"/>
    </row>
  </sheetData>
  <sheetProtection algorithmName="SHA-512" hashValue="KPNCa42ZvgnSiK/FwlZ23L/BJD6wscfQB+ZSMw543xqzwtMf9aDsJpEF8f1bZKpCjcyoOpNjdrzbQpEw2cxDpg==" saltValue="fFp6djfNMeVX0jYGK5T1ng==" spinCount="100000" sheet="1" formatCells="0" formatColumns="0" formatRows="0"/>
  <mergeCells count="7">
    <mergeCell ref="A56:M56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4"/>
  <sheetViews>
    <sheetView workbookViewId="0">
      <selection activeCell="M5" sqref="M5"/>
    </sheetView>
  </sheetViews>
  <sheetFormatPr defaultColWidth="9.140625" defaultRowHeight="14.25" x14ac:dyDescent="0.25"/>
  <cols>
    <col min="1" max="1" width="41.7109375" style="20" bestFit="1" customWidth="1"/>
    <col min="2" max="6" width="11.7109375" style="20" customWidth="1"/>
    <col min="7" max="7" width="11.7109375" style="21" customWidth="1"/>
    <col min="8" max="9" width="11.7109375" style="20" customWidth="1"/>
    <col min="10" max="11" width="11.7109375" style="21" customWidth="1"/>
    <col min="12" max="13" width="11.7109375" style="20" customWidth="1"/>
    <col min="14" max="16384" width="9.140625" style="20"/>
  </cols>
  <sheetData>
    <row r="1" spans="1:13" ht="24" customHeight="1" x14ac:dyDescent="0.25">
      <c r="A1" s="93" t="str">
        <f>'YTD Raw Data'!A1</f>
        <v>YTD March 2025 Monthly Report</v>
      </c>
      <c r="B1" s="96" t="str">
        <f>'YTD Raw Data'!F1</f>
        <v>Year to Date - March 2025 vs March 2024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8"/>
    </row>
    <row r="2" spans="1:13" ht="16.899999999999999" customHeight="1" x14ac:dyDescent="0.25">
      <c r="A2" s="94"/>
      <c r="B2" s="99" t="s">
        <v>45</v>
      </c>
      <c r="C2" s="100"/>
      <c r="D2" s="101" t="s">
        <v>2</v>
      </c>
      <c r="E2" s="100"/>
      <c r="F2" s="102" t="s">
        <v>3</v>
      </c>
      <c r="G2" s="102"/>
      <c r="H2" s="102" t="str">
        <f>'YTD Raw Data'!L7</f>
        <v>Percent Change from YTD 2024</v>
      </c>
      <c r="I2" s="102"/>
      <c r="J2" s="102"/>
      <c r="K2" s="102"/>
      <c r="L2" s="102"/>
      <c r="M2" s="103"/>
    </row>
    <row r="3" spans="1:13" s="48" customFormat="1" ht="33" x14ac:dyDescent="0.2">
      <c r="A3" s="95"/>
      <c r="B3" s="81">
        <f>'YTD Raw Data'!F8</f>
        <v>2025</v>
      </c>
      <c r="C3" s="82">
        <f>'YTD Raw Data'!G8</f>
        <v>2024</v>
      </c>
      <c r="D3" s="82">
        <f>'YTD Raw Data'!H8</f>
        <v>2025</v>
      </c>
      <c r="E3" s="82">
        <f>'YTD Raw Data'!I8</f>
        <v>2024</v>
      </c>
      <c r="F3" s="82">
        <f>'YTD Raw Data'!J8</f>
        <v>2025</v>
      </c>
      <c r="G3" s="82">
        <f>'YTD Raw Data'!K8</f>
        <v>2024</v>
      </c>
      <c r="H3" s="82" t="s">
        <v>6</v>
      </c>
      <c r="I3" s="82" t="s">
        <v>2</v>
      </c>
      <c r="J3" s="82" t="s">
        <v>3</v>
      </c>
      <c r="K3" s="83" t="s">
        <v>7</v>
      </c>
      <c r="L3" s="83" t="s">
        <v>43</v>
      </c>
      <c r="M3" s="84" t="s">
        <v>44</v>
      </c>
    </row>
    <row r="4" spans="1:13" ht="16.5" x14ac:dyDescent="0.3">
      <c r="A4" s="85" t="s">
        <v>10</v>
      </c>
      <c r="B4" s="75">
        <f>VLOOKUP($A4,'YTD Raw Data'!$B:$Q,5,FALSE)</f>
        <v>58.382171989544503</v>
      </c>
      <c r="C4" s="73">
        <f>VLOOKUP($A4,'YTD Raw Data'!$B:$Q,6,FALSE)</f>
        <v>58.162714353471202</v>
      </c>
      <c r="D4" s="74">
        <f>VLOOKUP($A4,'YTD Raw Data'!$B:$Q,7,FALSE)</f>
        <v>157.71486406486699</v>
      </c>
      <c r="E4" s="74">
        <f>VLOOKUP($A4,'YTD Raw Data'!$B:$Q,8,FALSE)</f>
        <v>154.83002754455899</v>
      </c>
      <c r="F4" s="74">
        <f>VLOOKUP($A4,'YTD Raw Data'!$B:$Q,9,FALSE)</f>
        <v>92.077363191427594</v>
      </c>
      <c r="G4" s="74">
        <f>VLOOKUP($A4,'YTD Raw Data'!$B:$Q,10,FALSE)</f>
        <v>90.053346654143297</v>
      </c>
      <c r="H4" s="73">
        <f>VLOOKUP($A4,'YTD Raw Data'!$B:$Q,11,FALSE)</f>
        <v>0.37731670282713198</v>
      </c>
      <c r="I4" s="73">
        <f>VLOOKUP($A4,'YTD Raw Data'!$B:$Q,12,FALSE)</f>
        <v>1.8632280611573899</v>
      </c>
      <c r="J4" s="73">
        <f>VLOOKUP($A4,'YTD Raw Data'!$B:$Q,13,FALSE)</f>
        <v>2.2475750346710299</v>
      </c>
      <c r="K4" s="73">
        <f>VLOOKUP($A4,'YTD Raw Data'!$B:$Q,14,FALSE)</f>
        <v>2.90087542061173</v>
      </c>
      <c r="L4" s="73">
        <f>VLOOKUP($A4,'YTD Raw Data'!$B:$Q,15,FALSE)</f>
        <v>0.63893973594891995</v>
      </c>
      <c r="M4" s="76">
        <f>VLOOKUP($A4,'YTD Raw Data'!$B:$Q,16,FALSE)</f>
        <v>1.01866726512078</v>
      </c>
    </row>
    <row r="5" spans="1:13" ht="16.5" x14ac:dyDescent="0.3">
      <c r="A5" s="85" t="s">
        <v>13</v>
      </c>
      <c r="B5" s="75">
        <f>VLOOKUP($A5,'YTD Raw Data'!$B:$Q,5,FALSE)</f>
        <v>55.903468182602701</v>
      </c>
      <c r="C5" s="73">
        <f>VLOOKUP($A5,'YTD Raw Data'!$B:$Q,6,FALSE)</f>
        <v>55.248426650541099</v>
      </c>
      <c r="D5" s="74">
        <f>VLOOKUP($A5,'YTD Raw Data'!$B:$Q,7,FALSE)</f>
        <v>123.780302187072</v>
      </c>
      <c r="E5" s="74">
        <f>VLOOKUP($A5,'YTD Raw Data'!$B:$Q,8,FALSE)</f>
        <v>120.145754673892</v>
      </c>
      <c r="F5" s="74">
        <f>VLOOKUP($A5,'YTD Raw Data'!$B:$Q,9,FALSE)</f>
        <v>69.197481849479502</v>
      </c>
      <c r="G5" s="74">
        <f>VLOOKUP($A5,'YTD Raw Data'!$B:$Q,10,FALSE)</f>
        <v>66.378639144744497</v>
      </c>
      <c r="H5" s="73">
        <f>VLOOKUP($A5,'YTD Raw Data'!$B:$Q,11,FALSE)</f>
        <v>1.1856292962058299</v>
      </c>
      <c r="I5" s="73">
        <f>VLOOKUP($A5,'YTD Raw Data'!$B:$Q,12,FALSE)</f>
        <v>3.0251152219611499</v>
      </c>
      <c r="J5" s="73">
        <f>VLOOKUP($A5,'YTD Raw Data'!$B:$Q,13,FALSE)</f>
        <v>4.2466111704825398</v>
      </c>
      <c r="K5" s="73">
        <f>VLOOKUP($A5,'YTD Raw Data'!$B:$Q,14,FALSE)</f>
        <v>5.8611105815633699</v>
      </c>
      <c r="L5" s="73">
        <f>VLOOKUP($A5,'YTD Raw Data'!$B:$Q,15,FALSE)</f>
        <v>1.54873083446378</v>
      </c>
      <c r="M5" s="76">
        <f>VLOOKUP($A5,'YTD Raw Data'!$B:$Q,16,FALSE)</f>
        <v>2.7527223371623899</v>
      </c>
    </row>
    <row r="6" spans="1:13" ht="16.5" x14ac:dyDescent="0.3">
      <c r="A6" s="86"/>
      <c r="B6" s="67"/>
      <c r="C6" s="68"/>
      <c r="D6" s="69"/>
      <c r="E6" s="69"/>
      <c r="F6" s="69"/>
      <c r="G6" s="69"/>
      <c r="H6" s="68"/>
      <c r="I6" s="68"/>
      <c r="J6" s="68"/>
      <c r="K6" s="68"/>
      <c r="L6" s="68"/>
      <c r="M6" s="70"/>
    </row>
    <row r="7" spans="1:13" ht="16.5" x14ac:dyDescent="0.3">
      <c r="A7" s="85" t="s">
        <v>78</v>
      </c>
      <c r="B7" s="75"/>
      <c r="C7" s="73"/>
      <c r="D7" s="74"/>
      <c r="E7" s="74"/>
      <c r="F7" s="74"/>
      <c r="G7" s="74"/>
      <c r="H7" s="73"/>
      <c r="I7" s="73"/>
      <c r="J7" s="73"/>
      <c r="K7" s="73"/>
      <c r="L7" s="73"/>
      <c r="M7" s="76"/>
    </row>
    <row r="8" spans="1:13" ht="16.5" x14ac:dyDescent="0.3">
      <c r="A8" s="87" t="s">
        <v>72</v>
      </c>
      <c r="B8" s="75">
        <f>VLOOKUP($A8,'YTD Raw Data'!$B:$Q,5,FALSE)</f>
        <v>54.436733749710797</v>
      </c>
      <c r="C8" s="73">
        <f>VLOOKUP($A8,'YTD Raw Data'!$B:$Q,6,FALSE)</f>
        <v>53.539348492178597</v>
      </c>
      <c r="D8" s="74">
        <f>VLOOKUP($A8,'YTD Raw Data'!$B:$Q,7,FALSE)</f>
        <v>298.42478200824303</v>
      </c>
      <c r="E8" s="74">
        <f>VLOOKUP($A8,'YTD Raw Data'!$B:$Q,8,FALSE)</f>
        <v>280.01591728853299</v>
      </c>
      <c r="F8" s="74">
        <f>VLOOKUP($A8,'YTD Raw Data'!$B:$Q,9,FALSE)</f>
        <v>162.45270402498201</v>
      </c>
      <c r="G8" s="74">
        <f>VLOOKUP($A8,'YTD Raw Data'!$B:$Q,10,FALSE)</f>
        <v>149.91869779067801</v>
      </c>
      <c r="H8" s="73">
        <f>VLOOKUP($A8,'YTD Raw Data'!$B:$Q,11,FALSE)</f>
        <v>1.6761228569362601</v>
      </c>
      <c r="I8" s="73">
        <f>VLOOKUP($A8,'YTD Raw Data'!$B:$Q,12,FALSE)</f>
        <v>6.5742208150049803</v>
      </c>
      <c r="J8" s="73">
        <f>VLOOKUP($A8,'YTD Raw Data'!$B:$Q,13,FALSE)</f>
        <v>8.3605356896870102</v>
      </c>
      <c r="K8" s="73">
        <f>VLOOKUP($A8,'YTD Raw Data'!$B:$Q,14,FALSE)</f>
        <v>13.3146095274593</v>
      </c>
      <c r="L8" s="73">
        <f>VLOOKUP($A8,'YTD Raw Data'!$B:$Q,15,FALSE)</f>
        <v>4.5718432510885298</v>
      </c>
      <c r="M8" s="76">
        <f>VLOOKUP($A8,'YTD Raw Data'!$B:$Q,16,FALSE)</f>
        <v>6.3245958177395902</v>
      </c>
    </row>
    <row r="9" spans="1:13" ht="16.5" x14ac:dyDescent="0.3">
      <c r="A9" s="87" t="s">
        <v>73</v>
      </c>
      <c r="B9" s="75">
        <f>VLOOKUP($A9,'YTD Raw Data'!$B:$Q,5,FALSE)</f>
        <v>61.294152895103899</v>
      </c>
      <c r="C9" s="73">
        <f>VLOOKUP($A9,'YTD Raw Data'!$B:$Q,6,FALSE)</f>
        <v>60.876323541284897</v>
      </c>
      <c r="D9" s="74">
        <f>VLOOKUP($A9,'YTD Raw Data'!$B:$Q,7,FALSE)</f>
        <v>186.64865843590599</v>
      </c>
      <c r="E9" s="74">
        <f>VLOOKUP($A9,'YTD Raw Data'!$B:$Q,8,FALSE)</f>
        <v>178.58110849580601</v>
      </c>
      <c r="F9" s="74">
        <f>VLOOKUP($A9,'YTD Raw Data'!$B:$Q,9,FALSE)</f>
        <v>114.40471407836399</v>
      </c>
      <c r="G9" s="74">
        <f>VLOOKUP($A9,'YTD Raw Data'!$B:$Q,10,FALSE)</f>
        <v>108.71361339152</v>
      </c>
      <c r="H9" s="73">
        <f>VLOOKUP($A9,'YTD Raw Data'!$B:$Q,11,FALSE)</f>
        <v>0.68635773238769104</v>
      </c>
      <c r="I9" s="73">
        <f>VLOOKUP($A9,'YTD Raw Data'!$B:$Q,12,FALSE)</f>
        <v>4.51758307922581</v>
      </c>
      <c r="J9" s="73">
        <f>VLOOKUP($A9,'YTD Raw Data'!$B:$Q,13,FALSE)</f>
        <v>5.2349475923947999</v>
      </c>
      <c r="K9" s="73">
        <f>VLOOKUP($A9,'YTD Raw Data'!$B:$Q,14,FALSE)</f>
        <v>7.1485340345520703</v>
      </c>
      <c r="L9" s="73">
        <f>VLOOKUP($A9,'YTD Raw Data'!$B:$Q,15,FALSE)</f>
        <v>1.8183944458918</v>
      </c>
      <c r="M9" s="76">
        <f>VLOOKUP($A9,'YTD Raw Data'!$B:$Q,16,FALSE)</f>
        <v>2.5172328691641801</v>
      </c>
    </row>
    <row r="10" spans="1:13" ht="16.5" x14ac:dyDescent="0.3">
      <c r="A10" s="87" t="s">
        <v>74</v>
      </c>
      <c r="B10" s="75">
        <f>VLOOKUP($A10,'YTD Raw Data'!$B:$Q,5,FALSE)</f>
        <v>60.796877834468503</v>
      </c>
      <c r="C10" s="73">
        <f>VLOOKUP($A10,'YTD Raw Data'!$B:$Q,6,FALSE)</f>
        <v>60.631305462539402</v>
      </c>
      <c r="D10" s="74">
        <f>VLOOKUP($A10,'YTD Raw Data'!$B:$Q,7,FALSE)</f>
        <v>142.359982379793</v>
      </c>
      <c r="E10" s="74">
        <f>VLOOKUP($A10,'YTD Raw Data'!$B:$Q,8,FALSE)</f>
        <v>138.10941862069299</v>
      </c>
      <c r="F10" s="74">
        <f>VLOOKUP($A10,'YTD Raw Data'!$B:$Q,9,FALSE)</f>
        <v>86.550424572613693</v>
      </c>
      <c r="G10" s="74">
        <f>VLOOKUP($A10,'YTD Raw Data'!$B:$Q,10,FALSE)</f>
        <v>83.737543476449702</v>
      </c>
      <c r="H10" s="73">
        <f>VLOOKUP($A10,'YTD Raw Data'!$B:$Q,11,FALSE)</f>
        <v>0.27308066462692898</v>
      </c>
      <c r="I10" s="73">
        <f>VLOOKUP($A10,'YTD Raw Data'!$B:$Q,12,FALSE)</f>
        <v>3.0776784100249701</v>
      </c>
      <c r="J10" s="73">
        <f>VLOOKUP($A10,'YTD Raw Data'!$B:$Q,13,FALSE)</f>
        <v>3.3591636193090699</v>
      </c>
      <c r="K10" s="73">
        <f>VLOOKUP($A10,'YTD Raw Data'!$B:$Q,14,FALSE)</f>
        <v>5.0805640483474201</v>
      </c>
      <c r="L10" s="73">
        <f>VLOOKUP($A10,'YTD Raw Data'!$B:$Q,15,FALSE)</f>
        <v>1.6654550682884599</v>
      </c>
      <c r="M10" s="76">
        <f>VLOOKUP($A10,'YTD Raw Data'!$B:$Q,16,FALSE)</f>
        <v>1.94308376868493</v>
      </c>
    </row>
    <row r="11" spans="1:13" ht="16.5" x14ac:dyDescent="0.3">
      <c r="A11" s="87" t="s">
        <v>75</v>
      </c>
      <c r="B11" s="75">
        <f>VLOOKUP($A11,'YTD Raw Data'!$B:$Q,5,FALSE)</f>
        <v>55.870000045416703</v>
      </c>
      <c r="C11" s="73">
        <f>VLOOKUP($A11,'YTD Raw Data'!$B:$Q,6,FALSE)</f>
        <v>56.119853724305401</v>
      </c>
      <c r="D11" s="74">
        <f>VLOOKUP($A11,'YTD Raw Data'!$B:$Q,7,FALSE)</f>
        <v>114.86796508350101</v>
      </c>
      <c r="E11" s="74">
        <f>VLOOKUP($A11,'YTD Raw Data'!$B:$Q,8,FALSE)</f>
        <v>112.150298011213</v>
      </c>
      <c r="F11" s="74">
        <f>VLOOKUP($A11,'YTD Raw Data'!$B:$Q,9,FALSE)</f>
        <v>64.176732144321704</v>
      </c>
      <c r="G11" s="74">
        <f>VLOOKUP($A11,'YTD Raw Data'!$B:$Q,10,FALSE)</f>
        <v>62.938583195265402</v>
      </c>
      <c r="H11" s="73">
        <f>VLOOKUP($A11,'YTD Raw Data'!$B:$Q,11,FALSE)</f>
        <v>-0.44521441576827497</v>
      </c>
      <c r="I11" s="73">
        <f>VLOOKUP($A11,'YTD Raw Data'!$B:$Q,12,FALSE)</f>
        <v>2.4232366034522799</v>
      </c>
      <c r="J11" s="73">
        <f>VLOOKUP($A11,'YTD Raw Data'!$B:$Q,13,FALSE)</f>
        <v>1.9672335889972601</v>
      </c>
      <c r="K11" s="73">
        <f>VLOOKUP($A11,'YTD Raw Data'!$B:$Q,14,FALSE)</f>
        <v>5.1485952762003198</v>
      </c>
      <c r="L11" s="73">
        <f>VLOOKUP($A11,'YTD Raw Data'!$B:$Q,15,FALSE)</f>
        <v>3.1199843079260901</v>
      </c>
      <c r="M11" s="76">
        <f>VLOOKUP($A11,'YTD Raw Data'!$B:$Q,16,FALSE)</f>
        <v>2.6608792722492201</v>
      </c>
    </row>
    <row r="12" spans="1:13" ht="16.5" x14ac:dyDescent="0.3">
      <c r="A12" s="87" t="s">
        <v>76</v>
      </c>
      <c r="B12" s="75">
        <f>VLOOKUP($A12,'YTD Raw Data'!$B:$Q,5,FALSE)</f>
        <v>53.293274456763797</v>
      </c>
      <c r="C12" s="73">
        <f>VLOOKUP($A12,'YTD Raw Data'!$B:$Q,6,FALSE)</f>
        <v>53.504192009678398</v>
      </c>
      <c r="D12" s="74">
        <f>VLOOKUP($A12,'YTD Raw Data'!$B:$Q,7,FALSE)</f>
        <v>83.521452369169694</v>
      </c>
      <c r="E12" s="74">
        <f>VLOOKUP($A12,'YTD Raw Data'!$B:$Q,8,FALSE)</f>
        <v>80.944091163860193</v>
      </c>
      <c r="F12" s="74">
        <f>VLOOKUP($A12,'YTD Raw Data'!$B:$Q,9,FALSE)</f>
        <v>44.511316841376903</v>
      </c>
      <c r="G12" s="74">
        <f>VLOOKUP($A12,'YTD Raw Data'!$B:$Q,10,FALSE)</f>
        <v>43.308481956800797</v>
      </c>
      <c r="H12" s="73">
        <f>VLOOKUP($A12,'YTD Raw Data'!$B:$Q,11,FALSE)</f>
        <v>-0.39420752840523998</v>
      </c>
      <c r="I12" s="73">
        <f>VLOOKUP($A12,'YTD Raw Data'!$B:$Q,12,FALSE)</f>
        <v>3.1841252008031198</v>
      </c>
      <c r="J12" s="73">
        <f>VLOOKUP($A12,'YTD Raw Data'!$B:$Q,13,FALSE)</f>
        <v>2.77736561114247</v>
      </c>
      <c r="K12" s="73">
        <f>VLOOKUP($A12,'YTD Raw Data'!$B:$Q,14,FALSE)</f>
        <v>3.4819946292732902</v>
      </c>
      <c r="L12" s="73">
        <f>VLOOKUP($A12,'YTD Raw Data'!$B:$Q,15,FALSE)</f>
        <v>0.68558774000569001</v>
      </c>
      <c r="M12" s="76">
        <f>VLOOKUP($A12,'YTD Raw Data'!$B:$Q,16,FALSE)</f>
        <v>0.288677573115523</v>
      </c>
    </row>
    <row r="13" spans="1:13" ht="16.5" x14ac:dyDescent="0.3">
      <c r="A13" s="87" t="s">
        <v>77</v>
      </c>
      <c r="B13" s="75">
        <f>VLOOKUP($A13,'YTD Raw Data'!$B:$Q,5,FALSE)</f>
        <v>48.680879592297401</v>
      </c>
      <c r="C13" s="73">
        <f>VLOOKUP($A13,'YTD Raw Data'!$B:$Q,6,FALSE)</f>
        <v>45.9495865413869</v>
      </c>
      <c r="D13" s="74">
        <f>VLOOKUP($A13,'YTD Raw Data'!$B:$Q,7,FALSE)</f>
        <v>62.522587980732801</v>
      </c>
      <c r="E13" s="74">
        <f>VLOOKUP($A13,'YTD Raw Data'!$B:$Q,8,FALSE)</f>
        <v>62.744195006050099</v>
      </c>
      <c r="F13" s="74">
        <f>VLOOKUP($A13,'YTD Raw Data'!$B:$Q,9,FALSE)</f>
        <v>30.436545772888699</v>
      </c>
      <c r="G13" s="74">
        <f>VLOOKUP($A13,'YTD Raw Data'!$B:$Q,10,FALSE)</f>
        <v>28.830698184001498</v>
      </c>
      <c r="H13" s="73">
        <f>VLOOKUP($A13,'YTD Raw Data'!$B:$Q,11,FALSE)</f>
        <v>5.9441080029097098</v>
      </c>
      <c r="I13" s="73">
        <f>VLOOKUP($A13,'YTD Raw Data'!$B:$Q,12,FALSE)</f>
        <v>-0.35319127976041098</v>
      </c>
      <c r="J13" s="73">
        <f>VLOOKUP($A13,'YTD Raw Data'!$B:$Q,13,FALSE)</f>
        <v>5.5699226520234797</v>
      </c>
      <c r="K13" s="73">
        <f>VLOOKUP($A13,'YTD Raw Data'!$B:$Q,14,FALSE)</f>
        <v>5.2455433737962096</v>
      </c>
      <c r="L13" s="73">
        <f>VLOOKUP($A13,'YTD Raw Data'!$B:$Q,15,FALSE)</f>
        <v>-0.30726486302020301</v>
      </c>
      <c r="M13" s="76">
        <f>VLOOKUP($A13,'YTD Raw Data'!$B:$Q,16,FALSE)</f>
        <v>5.6185789845766001</v>
      </c>
    </row>
    <row r="14" spans="1:13" ht="16.5" x14ac:dyDescent="0.25">
      <c r="A14" s="72" t="s">
        <v>49</v>
      </c>
      <c r="B14" s="67"/>
      <c r="C14" s="68"/>
      <c r="D14" s="69"/>
      <c r="E14" s="69"/>
      <c r="F14" s="69"/>
      <c r="G14" s="69"/>
      <c r="H14" s="68"/>
      <c r="I14" s="68"/>
      <c r="J14" s="68"/>
      <c r="K14" s="68"/>
      <c r="L14" s="68"/>
      <c r="M14" s="70"/>
    </row>
    <row r="15" spans="1:13" ht="16.5" x14ac:dyDescent="0.3">
      <c r="A15" s="87" t="s">
        <v>50</v>
      </c>
      <c r="B15" s="75">
        <f>VLOOKUP($A15,'YTD Raw Data'!$B:$Q,5,FALSE)</f>
        <v>58.5930013960987</v>
      </c>
      <c r="C15" s="73">
        <f>VLOOKUP($A15,'YTD Raw Data'!$B:$Q,6,FALSE)</f>
        <v>57.885802603584899</v>
      </c>
      <c r="D15" s="74">
        <f>VLOOKUP($A15,'YTD Raw Data'!$B:$Q,7,FALSE)</f>
        <v>117.743810806711</v>
      </c>
      <c r="E15" s="74">
        <f>VLOOKUP($A15,'YTD Raw Data'!$B:$Q,8,FALSE)</f>
        <v>117.734153913581</v>
      </c>
      <c r="F15" s="74">
        <f>VLOOKUP($A15,'YTD Raw Data'!$B:$Q,9,FALSE)</f>
        <v>68.989632709796595</v>
      </c>
      <c r="G15" s="74">
        <f>VLOOKUP($A15,'YTD Raw Data'!$B:$Q,10,FALSE)</f>
        <v>68.151359931416707</v>
      </c>
      <c r="H15" s="73">
        <f>VLOOKUP($A15,'YTD Raw Data'!$B:$Q,11,FALSE)</f>
        <v>1.2217137203000801</v>
      </c>
      <c r="I15" s="73">
        <f>VLOOKUP($A15,'YTD Raw Data'!$B:$Q,12,FALSE)</f>
        <v>8.2022869399352005E-3</v>
      </c>
      <c r="J15" s="73">
        <f>VLOOKUP($A15,'YTD Raw Data'!$B:$Q,13,FALSE)</f>
        <v>1.2300162157049399</v>
      </c>
      <c r="K15" s="73">
        <f>VLOOKUP($A15,'YTD Raw Data'!$B:$Q,14,FALSE)</f>
        <v>4.4110567757270802</v>
      </c>
      <c r="L15" s="73">
        <f>VLOOKUP($A15,'YTD Raw Data'!$B:$Q,15,FALSE)</f>
        <v>3.1423886698228398</v>
      </c>
      <c r="M15" s="76">
        <f>VLOOKUP($A15,'YTD Raw Data'!$B:$Q,16,FALSE)</f>
        <v>4.4024933836473101</v>
      </c>
    </row>
    <row r="16" spans="1:13" ht="16.5" x14ac:dyDescent="0.3">
      <c r="A16" s="87" t="s">
        <v>51</v>
      </c>
      <c r="B16" s="75">
        <f>VLOOKUP($A16,'YTD Raw Data'!$B:$Q,5,FALSE)</f>
        <v>49.490921727043599</v>
      </c>
      <c r="C16" s="73">
        <f>VLOOKUP($A16,'YTD Raw Data'!$B:$Q,6,FALSE)</f>
        <v>52.190947789071302</v>
      </c>
      <c r="D16" s="74">
        <f>VLOOKUP($A16,'YTD Raw Data'!$B:$Q,7,FALSE)</f>
        <v>100.54157401393699</v>
      </c>
      <c r="E16" s="74">
        <f>VLOOKUP($A16,'YTD Raw Data'!$B:$Q,8,FALSE)</f>
        <v>98.770631855784998</v>
      </c>
      <c r="F16" s="74">
        <f>VLOOKUP($A16,'YTD Raw Data'!$B:$Q,9,FALSE)</f>
        <v>49.758951698375398</v>
      </c>
      <c r="G16" s="74">
        <f>VLOOKUP($A16,'YTD Raw Data'!$B:$Q,10,FALSE)</f>
        <v>51.549328902788602</v>
      </c>
      <c r="H16" s="73">
        <f>VLOOKUP($A16,'YTD Raw Data'!$B:$Q,11,FALSE)</f>
        <v>-5.1733608535712499</v>
      </c>
      <c r="I16" s="73">
        <f>VLOOKUP($A16,'YTD Raw Data'!$B:$Q,12,FALSE)</f>
        <v>1.79298453890431</v>
      </c>
      <c r="J16" s="73">
        <f>VLOOKUP($A16,'YTD Raw Data'!$B:$Q,13,FALSE)</f>
        <v>-3.4731338749131901</v>
      </c>
      <c r="K16" s="73">
        <f>VLOOKUP($A16,'YTD Raw Data'!$B:$Q,14,FALSE)</f>
        <v>-3.4731338749131901</v>
      </c>
      <c r="L16" s="73">
        <f>VLOOKUP($A16,'YTD Raw Data'!$B:$Q,15,FALSE)</f>
        <v>0</v>
      </c>
      <c r="M16" s="76">
        <f>VLOOKUP($A16,'YTD Raw Data'!$B:$Q,16,FALSE)</f>
        <v>-5.1733608535712499</v>
      </c>
    </row>
    <row r="17" spans="1:13" ht="16.5" x14ac:dyDescent="0.3">
      <c r="A17" s="87" t="s">
        <v>52</v>
      </c>
      <c r="B17" s="75">
        <f>VLOOKUP($A17,'YTD Raw Data'!$B:$Q,5,FALSE)</f>
        <v>39.554921587704598</v>
      </c>
      <c r="C17" s="73">
        <f>VLOOKUP($A17,'YTD Raw Data'!$B:$Q,6,FALSE)</f>
        <v>46.1862153114538</v>
      </c>
      <c r="D17" s="74">
        <f>VLOOKUP($A17,'YTD Raw Data'!$B:$Q,7,FALSE)</f>
        <v>98.819551414337198</v>
      </c>
      <c r="E17" s="74">
        <f>VLOOKUP($A17,'YTD Raw Data'!$B:$Q,8,FALSE)</f>
        <v>97.203311600338594</v>
      </c>
      <c r="F17" s="74">
        <f>VLOOKUP($A17,'YTD Raw Data'!$B:$Q,9,FALSE)</f>
        <v>39.087996075262602</v>
      </c>
      <c r="G17" s="74">
        <f>VLOOKUP($A17,'YTD Raw Data'!$B:$Q,10,FALSE)</f>
        <v>44.894530785595798</v>
      </c>
      <c r="H17" s="73">
        <f>VLOOKUP($A17,'YTD Raw Data'!$B:$Q,11,FALSE)</f>
        <v>-14.3577335337642</v>
      </c>
      <c r="I17" s="73">
        <f>VLOOKUP($A17,'YTD Raw Data'!$B:$Q,12,FALSE)</f>
        <v>1.66274151300921</v>
      </c>
      <c r="J17" s="73">
        <f>VLOOKUP($A17,'YTD Raw Data'!$B:$Q,13,FALSE)</f>
        <v>-12.9337240165481</v>
      </c>
      <c r="K17" s="73">
        <f>VLOOKUP($A17,'YTD Raw Data'!$B:$Q,14,FALSE)</f>
        <v>-17.4078459169586</v>
      </c>
      <c r="L17" s="73">
        <f>VLOOKUP($A17,'YTD Raw Data'!$B:$Q,15,FALSE)</f>
        <v>-5.1387541845258502</v>
      </c>
      <c r="M17" s="76">
        <f>VLOOKUP($A17,'YTD Raw Data'!$B:$Q,16,FALSE)</f>
        <v>-18.758679085520701</v>
      </c>
    </row>
    <row r="18" spans="1:13" ht="16.5" x14ac:dyDescent="0.3">
      <c r="A18" s="87" t="s">
        <v>53</v>
      </c>
      <c r="B18" s="75">
        <f>VLOOKUP($A18,'YTD Raw Data'!$B:$Q,5,FALSE)</f>
        <v>51.6366440116186</v>
      </c>
      <c r="C18" s="73">
        <f>VLOOKUP($A18,'YTD Raw Data'!$B:$Q,6,FALSE)</f>
        <v>52.047886021352397</v>
      </c>
      <c r="D18" s="74">
        <f>VLOOKUP($A18,'YTD Raw Data'!$B:$Q,7,FALSE)</f>
        <v>106.246654020563</v>
      </c>
      <c r="E18" s="74">
        <f>VLOOKUP($A18,'YTD Raw Data'!$B:$Q,8,FALSE)</f>
        <v>106.532576523934</v>
      </c>
      <c r="F18" s="74">
        <f>VLOOKUP($A18,'YTD Raw Data'!$B:$Q,9,FALSE)</f>
        <v>54.8622065108543</v>
      </c>
      <c r="G18" s="74">
        <f>VLOOKUP($A18,'YTD Raw Data'!$B:$Q,10,FALSE)</f>
        <v>55.447954004787498</v>
      </c>
      <c r="H18" s="73">
        <f>VLOOKUP($A18,'YTD Raw Data'!$B:$Q,11,FALSE)</f>
        <v>-0.79012240682562396</v>
      </c>
      <c r="I18" s="73">
        <f>VLOOKUP($A18,'YTD Raw Data'!$B:$Q,12,FALSE)</f>
        <v>-0.26838973833256802</v>
      </c>
      <c r="J18" s="73">
        <f>VLOOKUP($A18,'YTD Raw Data'!$B:$Q,13,FALSE)</f>
        <v>-1.056391537698</v>
      </c>
      <c r="K18" s="73">
        <f>VLOOKUP($A18,'YTD Raw Data'!$B:$Q,14,FALSE)</f>
        <v>-0.634747248481487</v>
      </c>
      <c r="L18" s="73">
        <f>VLOOKUP($A18,'YTD Raw Data'!$B:$Q,15,FALSE)</f>
        <v>0.42614606013400702</v>
      </c>
      <c r="M18" s="76">
        <f>VLOOKUP($A18,'YTD Raw Data'!$B:$Q,16,FALSE)</f>
        <v>-0.36734342219853899</v>
      </c>
    </row>
    <row r="19" spans="1:13" ht="16.5" x14ac:dyDescent="0.3">
      <c r="A19" s="88" t="s">
        <v>54</v>
      </c>
      <c r="B19" s="75">
        <f>VLOOKUP($A19,'YTD Raw Data'!$B:$Q,5,FALSE)</f>
        <v>62.018093686013898</v>
      </c>
      <c r="C19" s="73">
        <f>VLOOKUP($A19,'YTD Raw Data'!$B:$Q,6,FALSE)</f>
        <v>60.9540173586023</v>
      </c>
      <c r="D19" s="74">
        <f>VLOOKUP($A19,'YTD Raw Data'!$B:$Q,7,FALSE)</f>
        <v>148.417747593748</v>
      </c>
      <c r="E19" s="74">
        <f>VLOOKUP($A19,'YTD Raw Data'!$B:$Q,8,FALSE)</f>
        <v>140.044174877562</v>
      </c>
      <c r="F19" s="74">
        <f>VLOOKUP($A19,'YTD Raw Data'!$B:$Q,9,FALSE)</f>
        <v>92.045857749362696</v>
      </c>
      <c r="G19" s="74">
        <f>VLOOKUP($A19,'YTD Raw Data'!$B:$Q,10,FALSE)</f>
        <v>85.362550664580795</v>
      </c>
      <c r="H19" s="73">
        <f>VLOOKUP($A19,'YTD Raw Data'!$B:$Q,11,FALSE)</f>
        <v>1.7457033572560801</v>
      </c>
      <c r="I19" s="73">
        <f>VLOOKUP($A19,'YTD Raw Data'!$B:$Q,12,FALSE)</f>
        <v>5.9792367112070499</v>
      </c>
      <c r="J19" s="73">
        <f>VLOOKUP($A19,'YTD Raw Data'!$B:$Q,13,FALSE)</f>
        <v>7.8293198044689696</v>
      </c>
      <c r="K19" s="73">
        <f>VLOOKUP($A19,'YTD Raw Data'!$B:$Q,14,FALSE)</f>
        <v>9.3825279332406097</v>
      </c>
      <c r="L19" s="73">
        <f>VLOOKUP($A19,'YTD Raw Data'!$B:$Q,15,FALSE)</f>
        <v>1.44043209359767</v>
      </c>
      <c r="M19" s="76">
        <f>VLOOKUP($A19,'YTD Raw Data'!$B:$Q,16,FALSE)</f>
        <v>3.2112811222706799</v>
      </c>
    </row>
    <row r="20" spans="1:13" ht="16.5" x14ac:dyDescent="0.3">
      <c r="A20" s="87" t="s">
        <v>55</v>
      </c>
      <c r="B20" s="75">
        <f>VLOOKUP($A20,'YTD Raw Data'!$B:$Q,5,FALSE)</f>
        <v>45.7248440498253</v>
      </c>
      <c r="C20" s="73">
        <f>VLOOKUP($A20,'YTD Raw Data'!$B:$Q,6,FALSE)</f>
        <v>45.573959250117397</v>
      </c>
      <c r="D20" s="74">
        <f>VLOOKUP($A20,'YTD Raw Data'!$B:$Q,7,FALSE)</f>
        <v>94.791779708921894</v>
      </c>
      <c r="E20" s="74">
        <f>VLOOKUP($A20,'YTD Raw Data'!$B:$Q,8,FALSE)</f>
        <v>96.204602460121507</v>
      </c>
      <c r="F20" s="74">
        <f>VLOOKUP($A20,'YTD Raw Data'!$B:$Q,9,FALSE)</f>
        <v>43.343393443958597</v>
      </c>
      <c r="G20" s="74">
        <f>VLOOKUP($A20,'YTD Raw Data'!$B:$Q,10,FALSE)</f>
        <v>43.844246321913197</v>
      </c>
      <c r="H20" s="73">
        <f>VLOOKUP($A20,'YTD Raw Data'!$B:$Q,11,FALSE)</f>
        <v>0.331076786372346</v>
      </c>
      <c r="I20" s="73">
        <f>VLOOKUP($A20,'YTD Raw Data'!$B:$Q,12,FALSE)</f>
        <v>-1.4685604587215</v>
      </c>
      <c r="J20" s="73">
        <f>VLOOKUP($A20,'YTD Raw Data'!$B:$Q,13,FALSE)</f>
        <v>-1.14234573512182</v>
      </c>
      <c r="K20" s="73">
        <f>VLOOKUP($A20,'YTD Raw Data'!$B:$Q,14,FALSE)</f>
        <v>-0.20873803275863001</v>
      </c>
      <c r="L20" s="73">
        <f>VLOOKUP($A20,'YTD Raw Data'!$B:$Q,15,FALSE)</f>
        <v>0.94439596944278703</v>
      </c>
      <c r="M20" s="76">
        <f>VLOOKUP($A20,'YTD Raw Data'!$B:$Q,16,FALSE)</f>
        <v>1.27859943164139</v>
      </c>
    </row>
    <row r="21" spans="1:13" ht="16.5" x14ac:dyDescent="0.3">
      <c r="A21" s="87" t="s">
        <v>56</v>
      </c>
      <c r="B21" s="75">
        <f>VLOOKUP($A21,'YTD Raw Data'!$B:$Q,5,FALSE)</f>
        <v>55.874355368026201</v>
      </c>
      <c r="C21" s="73">
        <f>VLOOKUP($A21,'YTD Raw Data'!$B:$Q,6,FALSE)</f>
        <v>53.928534167970703</v>
      </c>
      <c r="D21" s="74">
        <f>VLOOKUP($A21,'YTD Raw Data'!$B:$Q,7,FALSE)</f>
        <v>107.065543362097</v>
      </c>
      <c r="E21" s="74">
        <f>VLOOKUP($A21,'YTD Raw Data'!$B:$Q,8,FALSE)</f>
        <v>101.414502326346</v>
      </c>
      <c r="F21" s="74">
        <f>VLOOKUP($A21,'YTD Raw Data'!$B:$Q,9,FALSE)</f>
        <v>59.822182174846297</v>
      </c>
      <c r="G21" s="74">
        <f>VLOOKUP($A21,'YTD Raw Data'!$B:$Q,10,FALSE)</f>
        <v>54.691354538341102</v>
      </c>
      <c r="H21" s="73">
        <f>VLOOKUP($A21,'YTD Raw Data'!$B:$Q,11,FALSE)</f>
        <v>3.6081477645856799</v>
      </c>
      <c r="I21" s="73">
        <f>VLOOKUP($A21,'YTD Raw Data'!$B:$Q,12,FALSE)</f>
        <v>5.5722218283595799</v>
      </c>
      <c r="J21" s="73">
        <f>VLOOKUP($A21,'YTD Raw Data'!$B:$Q,13,FALSE)</f>
        <v>9.3814235902829797</v>
      </c>
      <c r="K21" s="73">
        <f>VLOOKUP($A21,'YTD Raw Data'!$B:$Q,14,FALSE)</f>
        <v>15.620786485221601</v>
      </c>
      <c r="L21" s="73">
        <f>VLOOKUP($A21,'YTD Raw Data'!$B:$Q,15,FALSE)</f>
        <v>5.7042253521126698</v>
      </c>
      <c r="M21" s="76">
        <f>VLOOKUP($A21,'YTD Raw Data'!$B:$Q,16,FALSE)</f>
        <v>9.5181899962275391</v>
      </c>
    </row>
    <row r="22" spans="1:13" ht="16.5" x14ac:dyDescent="0.3">
      <c r="A22" s="88" t="s">
        <v>57</v>
      </c>
      <c r="B22" s="75">
        <f>VLOOKUP($A22,'YTD Raw Data'!$B:$Q,5,FALSE)</f>
        <v>50.620772015562402</v>
      </c>
      <c r="C22" s="73">
        <f>VLOOKUP($A22,'YTD Raw Data'!$B:$Q,6,FALSE)</f>
        <v>46.181477903887902</v>
      </c>
      <c r="D22" s="74">
        <f>VLOOKUP($A22,'YTD Raw Data'!$B:$Q,7,FALSE)</f>
        <v>108.329597483561</v>
      </c>
      <c r="E22" s="74">
        <f>VLOOKUP($A22,'YTD Raw Data'!$B:$Q,8,FALSE)</f>
        <v>104.69666358912301</v>
      </c>
      <c r="F22" s="74">
        <f>VLOOKUP($A22,'YTD Raw Data'!$B:$Q,9,FALSE)</f>
        <v>54.837278567529999</v>
      </c>
      <c r="G22" s="74">
        <f>VLOOKUP($A22,'YTD Raw Data'!$B:$Q,10,FALSE)</f>
        <v>48.3504665615189</v>
      </c>
      <c r="H22" s="73">
        <f>VLOOKUP($A22,'YTD Raw Data'!$B:$Q,11,FALSE)</f>
        <v>9.6127155586348092</v>
      </c>
      <c r="I22" s="73">
        <f>VLOOKUP($A22,'YTD Raw Data'!$B:$Q,12,FALSE)</f>
        <v>3.4699614771823799</v>
      </c>
      <c r="J22" s="73">
        <f>VLOOKUP($A22,'YTD Raw Data'!$B:$Q,13,FALSE)</f>
        <v>13.4162345626129</v>
      </c>
      <c r="K22" s="73">
        <f>VLOOKUP($A22,'YTD Raw Data'!$B:$Q,14,FALSE)</f>
        <v>13.954306632526301</v>
      </c>
      <c r="L22" s="73">
        <f>VLOOKUP($A22,'YTD Raw Data'!$B:$Q,15,FALSE)</f>
        <v>0.47442244224422397</v>
      </c>
      <c r="M22" s="76">
        <f>VLOOKUP($A22,'YTD Raw Data'!$B:$Q,16,FALSE)</f>
        <v>10.1327428807983</v>
      </c>
    </row>
    <row r="23" spans="1:13" ht="16.5" x14ac:dyDescent="0.3">
      <c r="A23" s="87" t="s">
        <v>58</v>
      </c>
      <c r="B23" s="75">
        <f>VLOOKUP($A23,'YTD Raw Data'!$B:$Q,5,FALSE)</f>
        <v>43.8612059158134</v>
      </c>
      <c r="C23" s="73">
        <f>VLOOKUP($A23,'YTD Raw Data'!$B:$Q,6,FALSE)</f>
        <v>46.609894566098902</v>
      </c>
      <c r="D23" s="74">
        <f>VLOOKUP($A23,'YTD Raw Data'!$B:$Q,7,FALSE)</f>
        <v>86.619145786861694</v>
      </c>
      <c r="E23" s="74">
        <f>VLOOKUP($A23,'YTD Raw Data'!$B:$Q,8,FALSE)</f>
        <v>85.994584304854698</v>
      </c>
      <c r="F23" s="74">
        <f>VLOOKUP($A23,'YTD Raw Data'!$B:$Q,9,FALSE)</f>
        <v>37.992201896094002</v>
      </c>
      <c r="G23" s="74">
        <f>VLOOKUP($A23,'YTD Raw Data'!$B:$Q,10,FALSE)</f>
        <v>40.081985077047797</v>
      </c>
      <c r="H23" s="73">
        <f>VLOOKUP($A23,'YTD Raw Data'!$B:$Q,11,FALSE)</f>
        <v>-5.8972213429650999</v>
      </c>
      <c r="I23" s="73">
        <f>VLOOKUP($A23,'YTD Raw Data'!$B:$Q,12,FALSE)</f>
        <v>0.72628001757984195</v>
      </c>
      <c r="J23" s="73">
        <f>VLOOKUP($A23,'YTD Raw Data'!$B:$Q,13,FALSE)</f>
        <v>-5.2137716655916702</v>
      </c>
      <c r="K23" s="73">
        <f>VLOOKUP($A23,'YTD Raw Data'!$B:$Q,14,FALSE)</f>
        <v>1.3589959926337101</v>
      </c>
      <c r="L23" s="73">
        <f>VLOOKUP($A23,'YTD Raw Data'!$B:$Q,15,FALSE)</f>
        <v>6.9343065693430601</v>
      </c>
      <c r="M23" s="76">
        <f>VLOOKUP($A23,'YTD Raw Data'!$B:$Q,16,FALSE)</f>
        <v>0.62815381938402604</v>
      </c>
    </row>
    <row r="24" spans="1:13" ht="16.5" x14ac:dyDescent="0.3">
      <c r="A24" s="87" t="s">
        <v>59</v>
      </c>
      <c r="B24" s="75">
        <f>VLOOKUP($A24,'YTD Raw Data'!$B:$Q,5,FALSE)</f>
        <v>51.442047629482403</v>
      </c>
      <c r="C24" s="73">
        <f>VLOOKUP($A24,'YTD Raw Data'!$B:$Q,6,FALSE)</f>
        <v>51.068343428612401</v>
      </c>
      <c r="D24" s="74">
        <f>VLOOKUP($A24,'YTD Raw Data'!$B:$Q,7,FALSE)</f>
        <v>116.315664283586</v>
      </c>
      <c r="E24" s="74">
        <f>VLOOKUP($A24,'YTD Raw Data'!$B:$Q,8,FALSE)</f>
        <v>109.70128730187299</v>
      </c>
      <c r="F24" s="74">
        <f>VLOOKUP($A24,'YTD Raw Data'!$B:$Q,9,FALSE)</f>
        <v>59.835159421311403</v>
      </c>
      <c r="G24" s="74">
        <f>VLOOKUP($A24,'YTD Raw Data'!$B:$Q,10,FALSE)</f>
        <v>56.022630144929302</v>
      </c>
      <c r="H24" s="73">
        <f>VLOOKUP($A24,'YTD Raw Data'!$B:$Q,11,FALSE)</f>
        <v>0.73177271041188496</v>
      </c>
      <c r="I24" s="73">
        <f>VLOOKUP($A24,'YTD Raw Data'!$B:$Q,12,FALSE)</f>
        <v>6.0294433587749197</v>
      </c>
      <c r="J24" s="73">
        <f>VLOOKUP($A24,'YTD Raw Data'!$B:$Q,13,FALSE)</f>
        <v>6.8053378902760597</v>
      </c>
      <c r="K24" s="73">
        <f>VLOOKUP($A24,'YTD Raw Data'!$B:$Q,14,FALSE)</f>
        <v>8.6407700600393191</v>
      </c>
      <c r="L24" s="73">
        <f>VLOOKUP($A24,'YTD Raw Data'!$B:$Q,15,FALSE)</f>
        <v>1.71848355711288</v>
      </c>
      <c r="M24" s="76">
        <f>VLOOKUP($A24,'YTD Raw Data'!$B:$Q,16,FALSE)</f>
        <v>2.4628316612286301</v>
      </c>
    </row>
    <row r="25" spans="1:13" s="64" customFormat="1" ht="16.5" x14ac:dyDescent="0.3">
      <c r="A25" s="72" t="s">
        <v>82</v>
      </c>
      <c r="B25" s="67"/>
      <c r="C25" s="68"/>
      <c r="D25" s="69"/>
      <c r="E25" s="69"/>
      <c r="F25" s="69"/>
      <c r="G25" s="69"/>
      <c r="H25" s="68"/>
      <c r="I25" s="68"/>
      <c r="J25" s="68"/>
      <c r="K25" s="68"/>
      <c r="L25" s="68"/>
      <c r="M25" s="70"/>
    </row>
    <row r="26" spans="1:13" ht="16.5" x14ac:dyDescent="0.3">
      <c r="A26" s="85" t="s">
        <v>18</v>
      </c>
      <c r="B26" s="75">
        <f>VLOOKUP($A26,'YTD Raw Data'!$B:$Q,5,FALSE)</f>
        <v>61.539892133159697</v>
      </c>
      <c r="C26" s="73">
        <f>VLOOKUP($A26,'YTD Raw Data'!$B:$Q,6,FALSE)</f>
        <v>61.271782006437299</v>
      </c>
      <c r="D26" s="74">
        <f>VLOOKUP($A26,'YTD Raw Data'!$B:$Q,7,FALSE)</f>
        <v>192.90529374195401</v>
      </c>
      <c r="E26" s="74">
        <f>VLOOKUP($A26,'YTD Raw Data'!$B:$Q,8,FALSE)</f>
        <v>173.601833351831</v>
      </c>
      <c r="F26" s="74">
        <f>VLOOKUP($A26,'YTD Raw Data'!$B:$Q,9,FALSE)</f>
        <v>118.713709687953</v>
      </c>
      <c r="G26" s="74">
        <f>VLOOKUP($A26,'YTD Raw Data'!$B:$Q,10,FALSE)</f>
        <v>106.368936890512</v>
      </c>
      <c r="H26" s="73">
        <f>VLOOKUP($A26,'YTD Raw Data'!$B:$Q,11,FALSE)</f>
        <v>0.43757520663297</v>
      </c>
      <c r="I26" s="73">
        <f>VLOOKUP($A26,'YTD Raw Data'!$B:$Q,12,FALSE)</f>
        <v>11.119387403588901</v>
      </c>
      <c r="J26" s="73">
        <f>VLOOKUP($A26,'YTD Raw Data'!$B:$Q,13,FALSE)</f>
        <v>11.605618292629501</v>
      </c>
      <c r="K26" s="73">
        <f>VLOOKUP($A26,'YTD Raw Data'!$B:$Q,14,FALSE)</f>
        <v>13.9900403244604</v>
      </c>
      <c r="L26" s="73">
        <f>VLOOKUP($A26,'YTD Raw Data'!$B:$Q,15,FALSE)</f>
        <v>2.1364713249283001</v>
      </c>
      <c r="M26" s="76">
        <f>VLOOKUP($A26,'YTD Raw Data'!$B:$Q,16,FALSE)</f>
        <v>2.5833952003759801</v>
      </c>
    </row>
    <row r="27" spans="1:13" ht="16.5" x14ac:dyDescent="0.3">
      <c r="A27" s="87" t="s">
        <v>20</v>
      </c>
      <c r="B27" s="75">
        <f>VLOOKUP($A27,'YTD Raw Data'!$B:$Q,5,FALSE)</f>
        <v>68.286714107893502</v>
      </c>
      <c r="C27" s="73">
        <f>VLOOKUP($A27,'YTD Raw Data'!$B:$Q,6,FALSE)</f>
        <v>66.564635208877803</v>
      </c>
      <c r="D27" s="74">
        <f>VLOOKUP($A27,'YTD Raw Data'!$B:$Q,7,FALSE)</f>
        <v>196.990181061226</v>
      </c>
      <c r="E27" s="74">
        <f>VLOOKUP($A27,'YTD Raw Data'!$B:$Q,8,FALSE)</f>
        <v>184.15260036512001</v>
      </c>
      <c r="F27" s="74">
        <f>VLOOKUP($A27,'YTD Raw Data'!$B:$Q,9,FALSE)</f>
        <v>134.518121761901</v>
      </c>
      <c r="G27" s="74">
        <f>VLOOKUP($A27,'YTD Raw Data'!$B:$Q,10,FALSE)</f>
        <v>122.580506660705</v>
      </c>
      <c r="H27" s="73">
        <f>VLOOKUP($A27,'YTD Raw Data'!$B:$Q,11,FALSE)</f>
        <v>2.5870777983111299</v>
      </c>
      <c r="I27" s="73">
        <f>VLOOKUP($A27,'YTD Raw Data'!$B:$Q,12,FALSE)</f>
        <v>6.9711644965383899</v>
      </c>
      <c r="J27" s="73">
        <f>VLOOKUP($A27,'YTD Raw Data'!$B:$Q,13,FALSE)</f>
        <v>9.7385917438232195</v>
      </c>
      <c r="K27" s="73">
        <f>VLOOKUP($A27,'YTD Raw Data'!$B:$Q,14,FALSE)</f>
        <v>7.1343948700015796</v>
      </c>
      <c r="L27" s="73">
        <f>VLOOKUP($A27,'YTD Raw Data'!$B:$Q,15,FALSE)</f>
        <v>-2.37309120924473</v>
      </c>
      <c r="M27" s="76">
        <f>VLOOKUP($A27,'YTD Raw Data'!$B:$Q,16,FALSE)</f>
        <v>0.15259287325835699</v>
      </c>
    </row>
    <row r="28" spans="1:13" ht="16.5" x14ac:dyDescent="0.3">
      <c r="A28" s="87" t="s">
        <v>22</v>
      </c>
      <c r="B28" s="75">
        <f>VLOOKUP($A28,'YTD Raw Data'!$B:$Q,5,FALSE)</f>
        <v>59.853261640426503</v>
      </c>
      <c r="C28" s="73">
        <f>VLOOKUP($A28,'YTD Raw Data'!$B:$Q,6,FALSE)</f>
        <v>60.055875403073102</v>
      </c>
      <c r="D28" s="74">
        <f>VLOOKUP($A28,'YTD Raw Data'!$B:$Q,7,FALSE)</f>
        <v>150.133297061484</v>
      </c>
      <c r="E28" s="74">
        <f>VLOOKUP($A28,'YTD Raw Data'!$B:$Q,8,FALSE)</f>
        <v>145.08104316750001</v>
      </c>
      <c r="F28" s="74">
        <f>VLOOKUP($A28,'YTD Raw Data'!$B:$Q,9,FALSE)</f>
        <v>89.859675099609206</v>
      </c>
      <c r="G28" s="74">
        <f>VLOOKUP($A28,'YTD Raw Data'!$B:$Q,10,FALSE)</f>
        <v>87.129690518152898</v>
      </c>
      <c r="H28" s="73">
        <f>VLOOKUP($A28,'YTD Raw Data'!$B:$Q,11,FALSE)</f>
        <v>-0.33737542128348003</v>
      </c>
      <c r="I28" s="73">
        <f>VLOOKUP($A28,'YTD Raw Data'!$B:$Q,12,FALSE)</f>
        <v>3.4823666715375698</v>
      </c>
      <c r="J28" s="73">
        <f>VLOOKUP($A28,'YTD Raw Data'!$B:$Q,13,FALSE)</f>
        <v>3.13324260102535</v>
      </c>
      <c r="K28" s="73">
        <f>VLOOKUP($A28,'YTD Raw Data'!$B:$Q,14,FALSE)</f>
        <v>4.4177125476483896</v>
      </c>
      <c r="L28" s="73">
        <f>VLOOKUP($A28,'YTD Raw Data'!$B:$Q,15,FALSE)</f>
        <v>1.24544706849958</v>
      </c>
      <c r="M28" s="76">
        <f>VLOOKUP($A28,'YTD Raw Data'!$B:$Q,16,FALSE)</f>
        <v>0.903869814921895</v>
      </c>
    </row>
    <row r="29" spans="1:13" ht="16.5" x14ac:dyDescent="0.3">
      <c r="A29" s="87" t="s">
        <v>23</v>
      </c>
      <c r="B29" s="75">
        <f>VLOOKUP($A29,'YTD Raw Data'!$B:$Q,5,FALSE)</f>
        <v>62.543771821729301</v>
      </c>
      <c r="C29" s="73">
        <f>VLOOKUP($A29,'YTD Raw Data'!$B:$Q,6,FALSE)</f>
        <v>60.6294392481297</v>
      </c>
      <c r="D29" s="74">
        <f>VLOOKUP($A29,'YTD Raw Data'!$B:$Q,7,FALSE)</f>
        <v>163.966759940152</v>
      </c>
      <c r="E29" s="74">
        <f>VLOOKUP($A29,'YTD Raw Data'!$B:$Q,8,FALSE)</f>
        <v>150.76598142299201</v>
      </c>
      <c r="F29" s="74">
        <f>VLOOKUP($A29,'YTD Raw Data'!$B:$Q,9,FALSE)</f>
        <v>102.550996200451</v>
      </c>
      <c r="G29" s="74">
        <f>VLOOKUP($A29,'YTD Raw Data'!$B:$Q,10,FALSE)</f>
        <v>91.408569113699997</v>
      </c>
      <c r="H29" s="73">
        <f>VLOOKUP($A29,'YTD Raw Data'!$B:$Q,11,FALSE)</f>
        <v>3.15743077511405</v>
      </c>
      <c r="I29" s="73">
        <f>VLOOKUP($A29,'YTD Raw Data'!$B:$Q,12,FALSE)</f>
        <v>8.7558071075221999</v>
      </c>
      <c r="J29" s="73">
        <f>VLOOKUP($A29,'YTD Raw Data'!$B:$Q,13,FALSE)</f>
        <v>12.189696430858699</v>
      </c>
      <c r="K29" s="73">
        <f>VLOOKUP($A29,'YTD Raw Data'!$B:$Q,14,FALSE)</f>
        <v>12.400201532054099</v>
      </c>
      <c r="L29" s="73">
        <f>VLOOKUP($A29,'YTD Raw Data'!$B:$Q,15,FALSE)</f>
        <v>0.18763318548164101</v>
      </c>
      <c r="M29" s="76">
        <f>VLOOKUP($A29,'YTD Raw Data'!$B:$Q,16,FALSE)</f>
        <v>3.35098834853842</v>
      </c>
    </row>
    <row r="30" spans="1:13" ht="16.5" x14ac:dyDescent="0.3">
      <c r="A30" s="87" t="s">
        <v>21</v>
      </c>
      <c r="B30" s="75">
        <f>VLOOKUP($A30,'YTD Raw Data'!$B:$Q,5,FALSE)</f>
        <v>57.235679214402602</v>
      </c>
      <c r="C30" s="73">
        <f>VLOOKUP($A30,'YTD Raw Data'!$B:$Q,6,FALSE)</f>
        <v>54.6741700678173</v>
      </c>
      <c r="D30" s="74">
        <f>VLOOKUP($A30,'YTD Raw Data'!$B:$Q,7,FALSE)</f>
        <v>143.27227023025401</v>
      </c>
      <c r="E30" s="74">
        <f>VLOOKUP($A30,'YTD Raw Data'!$B:$Q,8,FALSE)</f>
        <v>134.69189311461901</v>
      </c>
      <c r="F30" s="74">
        <f>VLOOKUP($A30,'YTD Raw Data'!$B:$Q,9,FALSE)</f>
        <v>82.002856992180298</v>
      </c>
      <c r="G30" s="74">
        <f>VLOOKUP($A30,'YTD Raw Data'!$B:$Q,10,FALSE)</f>
        <v>73.641674709049596</v>
      </c>
      <c r="H30" s="73">
        <f>VLOOKUP($A30,'YTD Raw Data'!$B:$Q,11,FALSE)</f>
        <v>4.68504440654152</v>
      </c>
      <c r="I30" s="73">
        <f>VLOOKUP($A30,'YTD Raw Data'!$B:$Q,12,FALSE)</f>
        <v>6.3703738341055498</v>
      </c>
      <c r="J30" s="73">
        <f>VLOOKUP($A30,'YTD Raw Data'!$B:$Q,13,FALSE)</f>
        <v>11.3538730836376</v>
      </c>
      <c r="K30" s="73">
        <f>VLOOKUP($A30,'YTD Raw Data'!$B:$Q,14,FALSE)</f>
        <v>11.1237041456091</v>
      </c>
      <c r="L30" s="73">
        <f>VLOOKUP($A30,'YTD Raw Data'!$B:$Q,15,FALSE)</f>
        <v>-0.20670043318167999</v>
      </c>
      <c r="M30" s="76">
        <f>VLOOKUP($A30,'YTD Raw Data'!$B:$Q,16,FALSE)</f>
        <v>4.4686599662767597</v>
      </c>
    </row>
    <row r="31" spans="1:13" ht="16.5" x14ac:dyDescent="0.3">
      <c r="A31" s="87" t="s">
        <v>24</v>
      </c>
      <c r="B31" s="75">
        <f>VLOOKUP($A31,'YTD Raw Data'!$B:$Q,5,FALSE)</f>
        <v>57.043378995433699</v>
      </c>
      <c r="C31" s="73">
        <f>VLOOKUP($A31,'YTD Raw Data'!$B:$Q,6,FALSE)</f>
        <v>56.4959011271078</v>
      </c>
      <c r="D31" s="74">
        <f>VLOOKUP($A31,'YTD Raw Data'!$B:$Q,7,FALSE)</f>
        <v>100.566124470381</v>
      </c>
      <c r="E31" s="74">
        <f>VLOOKUP($A31,'YTD Raw Data'!$B:$Q,8,FALSE)</f>
        <v>97.550882124177306</v>
      </c>
      <c r="F31" s="74">
        <f>VLOOKUP($A31,'YTD Raw Data'!$B:$Q,9,FALSE)</f>
        <v>57.3663155226592</v>
      </c>
      <c r="G31" s="74">
        <f>VLOOKUP($A31,'YTD Raw Data'!$B:$Q,10,FALSE)</f>
        <v>55.112249913496697</v>
      </c>
      <c r="H31" s="73">
        <f>VLOOKUP($A31,'YTD Raw Data'!$B:$Q,11,FALSE)</f>
        <v>0.96905767923627495</v>
      </c>
      <c r="I31" s="73">
        <f>VLOOKUP($A31,'YTD Raw Data'!$B:$Q,12,FALSE)</f>
        <v>3.09094318836146</v>
      </c>
      <c r="J31" s="73">
        <f>VLOOKUP($A31,'YTD Raw Data'!$B:$Q,13,FALSE)</f>
        <v>4.08995388992538</v>
      </c>
      <c r="K31" s="73">
        <f>VLOOKUP($A31,'YTD Raw Data'!$B:$Q,14,FALSE)</f>
        <v>11.566180759629299</v>
      </c>
      <c r="L31" s="73">
        <f>VLOOKUP($A31,'YTD Raw Data'!$B:$Q,15,FALSE)</f>
        <v>7.1824672701940599</v>
      </c>
      <c r="M31" s="76">
        <f>VLOOKUP($A31,'YTD Raw Data'!$B:$Q,16,FALSE)</f>
        <v>8.2211272000707893</v>
      </c>
    </row>
    <row r="32" spans="1:13" ht="16.5" x14ac:dyDescent="0.3">
      <c r="A32" s="87" t="s">
        <v>25</v>
      </c>
      <c r="B32" s="75">
        <f>VLOOKUP($A32,'YTD Raw Data'!$B:$Q,5,FALSE)</f>
        <v>65.497795455246106</v>
      </c>
      <c r="C32" s="73">
        <f>VLOOKUP($A32,'YTD Raw Data'!$B:$Q,6,FALSE)</f>
        <v>64.643226037648304</v>
      </c>
      <c r="D32" s="74">
        <f>VLOOKUP($A32,'YTD Raw Data'!$B:$Q,7,FALSE)</f>
        <v>131.14139037827499</v>
      </c>
      <c r="E32" s="74">
        <f>VLOOKUP($A32,'YTD Raw Data'!$B:$Q,8,FALSE)</f>
        <v>121.297869161712</v>
      </c>
      <c r="F32" s="74">
        <f>VLOOKUP($A32,'YTD Raw Data'!$B:$Q,9,FALSE)</f>
        <v>85.894719627128694</v>
      </c>
      <c r="G32" s="74">
        <f>VLOOKUP($A32,'YTD Raw Data'!$B:$Q,10,FALSE)</f>
        <v>78.410855741056906</v>
      </c>
      <c r="H32" s="73">
        <f>VLOOKUP($A32,'YTD Raw Data'!$B:$Q,11,FALSE)</f>
        <v>1.3219782952975501</v>
      </c>
      <c r="I32" s="73">
        <f>VLOOKUP($A32,'YTD Raw Data'!$B:$Q,12,FALSE)</f>
        <v>8.1151641694870804</v>
      </c>
      <c r="J32" s="73">
        <f>VLOOKUP($A32,'YTD Raw Data'!$B:$Q,13,FALSE)</f>
        <v>9.5444231737330192</v>
      </c>
      <c r="K32" s="73">
        <f>VLOOKUP($A32,'YTD Raw Data'!$B:$Q,14,FALSE)</f>
        <v>12.3396659961323</v>
      </c>
      <c r="L32" s="73">
        <f>VLOOKUP($A32,'YTD Raw Data'!$B:$Q,15,FALSE)</f>
        <v>2.55169797002466</v>
      </c>
      <c r="M32" s="76">
        <f>VLOOKUP($A32,'YTD Raw Data'!$B:$Q,16,FALSE)</f>
        <v>3.9074091586474902</v>
      </c>
    </row>
    <row r="33" spans="1:13" ht="16.5" x14ac:dyDescent="0.3">
      <c r="A33" s="86"/>
      <c r="B33" s="67"/>
      <c r="C33" s="68"/>
      <c r="D33" s="69"/>
      <c r="E33" s="69"/>
      <c r="F33" s="69"/>
      <c r="G33" s="69"/>
      <c r="H33" s="68"/>
      <c r="I33" s="68"/>
      <c r="J33" s="68"/>
      <c r="K33" s="68"/>
      <c r="L33" s="68"/>
      <c r="M33" s="70"/>
    </row>
    <row r="34" spans="1:13" ht="16.5" x14ac:dyDescent="0.3">
      <c r="A34" s="85" t="s">
        <v>15</v>
      </c>
      <c r="B34" s="75">
        <f>VLOOKUP($A34,'YTD Raw Data'!$B:$Q,5,FALSE)</f>
        <v>51.660418645460098</v>
      </c>
      <c r="C34" s="73">
        <f>VLOOKUP($A34,'YTD Raw Data'!$B:$Q,6,FALSE)</f>
        <v>52.065874067920397</v>
      </c>
      <c r="D34" s="74">
        <f>VLOOKUP($A34,'YTD Raw Data'!$B:$Q,7,FALSE)</f>
        <v>106.525139192832</v>
      </c>
      <c r="E34" s="74">
        <f>VLOOKUP($A34,'YTD Raw Data'!$B:$Q,8,FALSE)</f>
        <v>106.89744026438601</v>
      </c>
      <c r="F34" s="74">
        <f>VLOOKUP($A34,'YTD Raw Data'!$B:$Q,9,FALSE)</f>
        <v>55.031332869676604</v>
      </c>
      <c r="G34" s="74">
        <f>VLOOKUP($A34,'YTD Raw Data'!$B:$Q,10,FALSE)</f>
        <v>55.657086629886003</v>
      </c>
      <c r="H34" s="73">
        <f>VLOOKUP($A34,'YTD Raw Data'!$B:$Q,11,FALSE)</f>
        <v>-0.77873545718511705</v>
      </c>
      <c r="I34" s="73">
        <f>VLOOKUP($A34,'YTD Raw Data'!$B:$Q,12,FALSE)</f>
        <v>-0.34827875263713598</v>
      </c>
      <c r="J34" s="73">
        <f>VLOOKUP($A34,'YTD Raw Data'!$B:$Q,13,FALSE)</f>
        <v>-1.12430203968562</v>
      </c>
      <c r="K34" s="73">
        <f>VLOOKUP($A34,'YTD Raw Data'!$B:$Q,14,FALSE)</f>
        <v>-0.70185034042416305</v>
      </c>
      <c r="L34" s="73">
        <f>VLOOKUP($A34,'YTD Raw Data'!$B:$Q,15,FALSE)</f>
        <v>0.427255339761063</v>
      </c>
      <c r="M34" s="76">
        <f>VLOOKUP($A34,'YTD Raw Data'!$B:$Q,16,FALSE)</f>
        <v>-0.35480730624749002</v>
      </c>
    </row>
    <row r="35" spans="1:13" ht="16.5" x14ac:dyDescent="0.3">
      <c r="A35" s="87" t="s">
        <v>30</v>
      </c>
      <c r="B35" s="75">
        <f>VLOOKUP($A35,'YTD Raw Data'!$B:$Q,5,FALSE)</f>
        <v>62.515371778438002</v>
      </c>
      <c r="C35" s="73">
        <f>VLOOKUP($A35,'YTD Raw Data'!$B:$Q,6,FALSE)</f>
        <v>61.953950511130202</v>
      </c>
      <c r="D35" s="74">
        <f>VLOOKUP($A35,'YTD Raw Data'!$B:$Q,7,FALSE)</f>
        <v>90.195483849512001</v>
      </c>
      <c r="E35" s="74">
        <f>VLOOKUP($A35,'YTD Raw Data'!$B:$Q,8,FALSE)</f>
        <v>90.363085012460004</v>
      </c>
      <c r="F35" s="74">
        <f>VLOOKUP($A35,'YTD Raw Data'!$B:$Q,9,FALSE)</f>
        <v>56.3860420558835</v>
      </c>
      <c r="G35" s="74">
        <f>VLOOKUP($A35,'YTD Raw Data'!$B:$Q,10,FALSE)</f>
        <v>55.983500968949997</v>
      </c>
      <c r="H35" s="73">
        <f>VLOOKUP($A35,'YTD Raw Data'!$B:$Q,11,FALSE)</f>
        <v>0.90619123183588202</v>
      </c>
      <c r="I35" s="73">
        <f>VLOOKUP($A35,'YTD Raw Data'!$B:$Q,12,FALSE)</f>
        <v>-0.18547525565872</v>
      </c>
      <c r="J35" s="73">
        <f>VLOOKUP($A35,'YTD Raw Data'!$B:$Q,13,FALSE)</f>
        <v>0.71903521567315698</v>
      </c>
      <c r="K35" s="73">
        <f>VLOOKUP($A35,'YTD Raw Data'!$B:$Q,14,FALSE)</f>
        <v>3.44432853312638</v>
      </c>
      <c r="L35" s="73">
        <f>VLOOKUP($A35,'YTD Raw Data'!$B:$Q,15,FALSE)</f>
        <v>2.70583739371357</v>
      </c>
      <c r="M35" s="76">
        <f>VLOOKUP($A35,'YTD Raw Data'!$B:$Q,16,FALSE)</f>
        <v>3.6365486867590202</v>
      </c>
    </row>
    <row r="36" spans="1:13" ht="16.5" x14ac:dyDescent="0.3">
      <c r="A36" s="87" t="s">
        <v>29</v>
      </c>
      <c r="B36" s="75">
        <f>VLOOKUP($A36,'YTD Raw Data'!$B:$Q,5,FALSE)</f>
        <v>57.795696389556902</v>
      </c>
      <c r="C36" s="73">
        <f>VLOOKUP($A36,'YTD Raw Data'!$B:$Q,6,FALSE)</f>
        <v>57.588090529274403</v>
      </c>
      <c r="D36" s="74">
        <f>VLOOKUP($A36,'YTD Raw Data'!$B:$Q,7,FALSE)</f>
        <v>87.113266584353596</v>
      </c>
      <c r="E36" s="74">
        <f>VLOOKUP($A36,'YTD Raw Data'!$B:$Q,8,FALSE)</f>
        <v>89.256625157908104</v>
      </c>
      <c r="F36" s="74">
        <f>VLOOKUP($A36,'YTD Raw Data'!$B:$Q,9,FALSE)</f>
        <v>50.347719070118302</v>
      </c>
      <c r="G36" s="74">
        <f>VLOOKUP($A36,'YTD Raw Data'!$B:$Q,10,FALSE)</f>
        <v>51.401186099311303</v>
      </c>
      <c r="H36" s="73">
        <f>VLOOKUP($A36,'YTD Raw Data'!$B:$Q,11,FALSE)</f>
        <v>0.36050137862600401</v>
      </c>
      <c r="I36" s="73">
        <f>VLOOKUP($A36,'YTD Raw Data'!$B:$Q,12,FALSE)</f>
        <v>-2.4013439559949199</v>
      </c>
      <c r="J36" s="73">
        <f>VLOOKUP($A36,'YTD Raw Data'!$B:$Q,13,FALSE)</f>
        <v>-2.0494994554358299</v>
      </c>
      <c r="K36" s="73">
        <f>VLOOKUP($A36,'YTD Raw Data'!$B:$Q,14,FALSE)</f>
        <v>-0.92861829113408101</v>
      </c>
      <c r="L36" s="73">
        <f>VLOOKUP($A36,'YTD Raw Data'!$B:$Q,15,FALSE)</f>
        <v>1.14433428932993</v>
      </c>
      <c r="M36" s="76">
        <f>VLOOKUP($A36,'YTD Raw Data'!$B:$Q,16,FALSE)</f>
        <v>1.50896100884506</v>
      </c>
    </row>
    <row r="37" spans="1:13" ht="16.5" x14ac:dyDescent="0.3">
      <c r="A37" s="87" t="s">
        <v>28</v>
      </c>
      <c r="B37" s="75">
        <f>VLOOKUP($A37,'YTD Raw Data'!$B:$Q,5,FALSE)</f>
        <v>58.763893763893698</v>
      </c>
      <c r="C37" s="73">
        <f>VLOOKUP($A37,'YTD Raw Data'!$B:$Q,6,FALSE)</f>
        <v>58.421011521187197</v>
      </c>
      <c r="D37" s="74">
        <f>VLOOKUP($A37,'YTD Raw Data'!$B:$Q,7,FALSE)</f>
        <v>110.19883410485301</v>
      </c>
      <c r="E37" s="74">
        <f>VLOOKUP($A37,'YTD Raw Data'!$B:$Q,8,FALSE)</f>
        <v>109.657667292946</v>
      </c>
      <c r="F37" s="74">
        <f>VLOOKUP($A37,'YTD Raw Data'!$B:$Q,9,FALSE)</f>
        <v>64.757125802425804</v>
      </c>
      <c r="G37" s="74">
        <f>VLOOKUP($A37,'YTD Raw Data'!$B:$Q,10,FALSE)</f>
        <v>64.063118443077499</v>
      </c>
      <c r="H37" s="73">
        <f>VLOOKUP($A37,'YTD Raw Data'!$B:$Q,11,FALSE)</f>
        <v>0.58691596358639597</v>
      </c>
      <c r="I37" s="73">
        <f>VLOOKUP($A37,'YTD Raw Data'!$B:$Q,12,FALSE)</f>
        <v>0.493505675678371</v>
      </c>
      <c r="J37" s="73">
        <f>VLOOKUP($A37,'YTD Raw Data'!$B:$Q,13,FALSE)</f>
        <v>1.08331810285652</v>
      </c>
      <c r="K37" s="73">
        <f>VLOOKUP($A37,'YTD Raw Data'!$B:$Q,14,FALSE)</f>
        <v>1.2254387609976201</v>
      </c>
      <c r="L37" s="73">
        <f>VLOOKUP($A37,'YTD Raw Data'!$B:$Q,15,FALSE)</f>
        <v>0.14059753954305701</v>
      </c>
      <c r="M37" s="76">
        <f>VLOOKUP($A37,'YTD Raw Data'!$B:$Q,16,FALSE)</f>
        <v>0.72833869253344197</v>
      </c>
    </row>
    <row r="38" spans="1:13" ht="16.5" x14ac:dyDescent="0.3">
      <c r="A38" s="87" t="s">
        <v>27</v>
      </c>
      <c r="B38" s="75">
        <f>VLOOKUP($A38,'YTD Raw Data'!$B:$Q,5,FALSE)</f>
        <v>48.061823508953097</v>
      </c>
      <c r="C38" s="73">
        <f>VLOOKUP($A38,'YTD Raw Data'!$B:$Q,6,FALSE)</f>
        <v>49.555924837468098</v>
      </c>
      <c r="D38" s="74">
        <f>VLOOKUP($A38,'YTD Raw Data'!$B:$Q,7,FALSE)</f>
        <v>119.918883135427</v>
      </c>
      <c r="E38" s="74">
        <f>VLOOKUP($A38,'YTD Raw Data'!$B:$Q,8,FALSE)</f>
        <v>116.839010199976</v>
      </c>
      <c r="F38" s="74">
        <f>VLOOKUP($A38,'YTD Raw Data'!$B:$Q,9,FALSE)</f>
        <v>57.635201966456897</v>
      </c>
      <c r="G38" s="74">
        <f>VLOOKUP($A38,'YTD Raw Data'!$B:$Q,10,FALSE)</f>
        <v>57.900652075541899</v>
      </c>
      <c r="H38" s="73">
        <f>VLOOKUP($A38,'YTD Raw Data'!$B:$Q,11,FALSE)</f>
        <v>-3.01498021359768</v>
      </c>
      <c r="I38" s="73">
        <f>VLOOKUP($A38,'YTD Raw Data'!$B:$Q,12,FALSE)</f>
        <v>2.6359971127621602</v>
      </c>
      <c r="J38" s="73">
        <f>VLOOKUP($A38,'YTD Raw Data'!$B:$Q,13,FALSE)</f>
        <v>-0.458457892216309</v>
      </c>
      <c r="K38" s="73">
        <f>VLOOKUP($A38,'YTD Raw Data'!$B:$Q,14,FALSE)</f>
        <v>-0.45408645961245298</v>
      </c>
      <c r="L38" s="73">
        <f>VLOOKUP($A38,'YTD Raw Data'!$B:$Q,15,FALSE)</f>
        <v>4.3915660851647602E-3</v>
      </c>
      <c r="M38" s="76">
        <f>VLOOKUP($A38,'YTD Raw Data'!$B:$Q,16,FALSE)</f>
        <v>-3.0107210523610499</v>
      </c>
    </row>
    <row r="39" spans="1:13" ht="16.5" x14ac:dyDescent="0.3">
      <c r="A39" s="87" t="s">
        <v>26</v>
      </c>
      <c r="B39" s="75">
        <f>VLOOKUP($A39,'YTD Raw Data'!$B:$Q,5,FALSE)</f>
        <v>38.045142555438197</v>
      </c>
      <c r="C39" s="73">
        <f>VLOOKUP($A39,'YTD Raw Data'!$B:$Q,6,FALSE)</f>
        <v>38.938740205703802</v>
      </c>
      <c r="D39" s="74">
        <f>VLOOKUP($A39,'YTD Raw Data'!$B:$Q,7,FALSE)</f>
        <v>122.671395837429</v>
      </c>
      <c r="E39" s="74">
        <f>VLOOKUP($A39,'YTD Raw Data'!$B:$Q,8,FALSE)</f>
        <v>126.71123783576201</v>
      </c>
      <c r="F39" s="74">
        <f>VLOOKUP($A39,'YTD Raw Data'!$B:$Q,9,FALSE)</f>
        <v>46.670507421095799</v>
      </c>
      <c r="G39" s="74">
        <f>VLOOKUP($A39,'YTD Raw Data'!$B:$Q,10,FALSE)</f>
        <v>49.339759712299099</v>
      </c>
      <c r="H39" s="73">
        <f>VLOOKUP($A39,'YTD Raw Data'!$B:$Q,11,FALSE)</f>
        <v>-2.29488074227599</v>
      </c>
      <c r="I39" s="73">
        <f>VLOOKUP($A39,'YTD Raw Data'!$B:$Q,12,FALSE)</f>
        <v>-3.1882270801977302</v>
      </c>
      <c r="J39" s="73">
        <f>VLOOKUP($A39,'YTD Raw Data'!$B:$Q,13,FALSE)</f>
        <v>-5.4099418131902404</v>
      </c>
      <c r="K39" s="73">
        <f>VLOOKUP($A39,'YTD Raw Data'!$B:$Q,14,FALSE)</f>
        <v>-6.3995662513197704</v>
      </c>
      <c r="L39" s="73">
        <f>VLOOKUP($A39,'YTD Raw Data'!$B:$Q,15,FALSE)</f>
        <v>-1.0462245790937901</v>
      </c>
      <c r="M39" s="76">
        <f>VLOOKUP($A39,'YTD Raw Data'!$B:$Q,16,FALSE)</f>
        <v>-3.3170957149831999</v>
      </c>
    </row>
    <row r="40" spans="1:13" ht="16.5" x14ac:dyDescent="0.3">
      <c r="A40" s="86"/>
      <c r="B40" s="67"/>
      <c r="C40" s="68"/>
      <c r="D40" s="69"/>
      <c r="E40" s="69"/>
      <c r="F40" s="69"/>
      <c r="G40" s="69"/>
      <c r="H40" s="68"/>
      <c r="I40" s="68"/>
      <c r="J40" s="68"/>
      <c r="K40" s="68"/>
      <c r="L40" s="68"/>
      <c r="M40" s="70"/>
    </row>
    <row r="41" spans="1:13" ht="16.5" x14ac:dyDescent="0.3">
      <c r="A41" s="85" t="s">
        <v>17</v>
      </c>
      <c r="B41" s="75">
        <f>VLOOKUP($A41,'YTD Raw Data'!$B:$Q,5,FALSE)</f>
        <v>49.663356313981602</v>
      </c>
      <c r="C41" s="73">
        <f>VLOOKUP($A41,'YTD Raw Data'!$B:$Q,6,FALSE)</f>
        <v>49.4101696960524</v>
      </c>
      <c r="D41" s="74">
        <f>VLOOKUP($A41,'YTD Raw Data'!$B:$Q,7,FALSE)</f>
        <v>108.61512655625801</v>
      </c>
      <c r="E41" s="74">
        <f>VLOOKUP($A41,'YTD Raw Data'!$B:$Q,8,FALSE)</f>
        <v>106.685063914468</v>
      </c>
      <c r="F41" s="74">
        <f>VLOOKUP($A41,'YTD Raw Data'!$B:$Q,9,FALSE)</f>
        <v>53.9419173125169</v>
      </c>
      <c r="G41" s="74">
        <f>VLOOKUP($A41,'YTD Raw Data'!$B:$Q,10,FALSE)</f>
        <v>52.713271120480698</v>
      </c>
      <c r="H41" s="73">
        <f>VLOOKUP($A41,'YTD Raw Data'!$B:$Q,11,FALSE)</f>
        <v>0.51241802950020998</v>
      </c>
      <c r="I41" s="73">
        <f>VLOOKUP($A41,'YTD Raw Data'!$B:$Q,12,FALSE)</f>
        <v>1.8091216998641599</v>
      </c>
      <c r="J41" s="73">
        <f>VLOOKUP($A41,'YTD Raw Data'!$B:$Q,13,FALSE)</f>
        <v>2.33080999513008</v>
      </c>
      <c r="K41" s="73">
        <f>VLOOKUP($A41,'YTD Raw Data'!$B:$Q,14,FALSE)</f>
        <v>3.79029649358649</v>
      </c>
      <c r="L41" s="73">
        <f>VLOOKUP($A41,'YTD Raw Data'!$B:$Q,15,FALSE)</f>
        <v>1.4262434730320901</v>
      </c>
      <c r="M41" s="76">
        <f>VLOOKUP($A41,'YTD Raw Data'!$B:$Q,16,FALSE)</f>
        <v>1.9459698312326801</v>
      </c>
    </row>
    <row r="42" spans="1:13" ht="16.5" x14ac:dyDescent="0.3">
      <c r="A42" s="87" t="s">
        <v>46</v>
      </c>
      <c r="B42" s="75">
        <f>VLOOKUP($A42,'YTD Raw Data'!$B:$Q,5,FALSE)</f>
        <v>45.297362497661297</v>
      </c>
      <c r="C42" s="73">
        <f>VLOOKUP($A42,'YTD Raw Data'!$B:$Q,6,FALSE)</f>
        <v>45.479079623373202</v>
      </c>
      <c r="D42" s="74">
        <f>VLOOKUP($A42,'YTD Raw Data'!$B:$Q,7,FALSE)</f>
        <v>103.59979905388801</v>
      </c>
      <c r="E42" s="74">
        <f>VLOOKUP($A42,'YTD Raw Data'!$B:$Q,8,FALSE)</f>
        <v>99.818700271493199</v>
      </c>
      <c r="F42" s="74">
        <f>VLOOKUP($A42,'YTD Raw Data'!$B:$Q,9,FALSE)</f>
        <v>46.927976524288503</v>
      </c>
      <c r="G42" s="74">
        <f>VLOOKUP($A42,'YTD Raw Data'!$B:$Q,10,FALSE)</f>
        <v>45.396626175488599</v>
      </c>
      <c r="H42" s="73">
        <f>VLOOKUP($A42,'YTD Raw Data'!$B:$Q,11,FALSE)</f>
        <v>-0.399562012285053</v>
      </c>
      <c r="I42" s="73">
        <f>VLOOKUP($A42,'YTD Raw Data'!$B:$Q,12,FALSE)</f>
        <v>3.7879663551128702</v>
      </c>
      <c r="J42" s="73">
        <f>VLOOKUP($A42,'YTD Raw Data'!$B:$Q,13,FALSE)</f>
        <v>3.37326906823465</v>
      </c>
      <c r="K42" s="73">
        <f>VLOOKUP($A42,'YTD Raw Data'!$B:$Q,14,FALSE)</f>
        <v>4.6080724318581199</v>
      </c>
      <c r="L42" s="73">
        <f>VLOOKUP($A42,'YTD Raw Data'!$B:$Q,15,FALSE)</f>
        <v>1.19450934922876</v>
      </c>
      <c r="M42" s="76">
        <f>VLOOKUP($A42,'YTD Raw Data'!$B:$Q,16,FALSE)</f>
        <v>0.79017453135100102</v>
      </c>
    </row>
    <row r="43" spans="1:13" ht="16.5" x14ac:dyDescent="0.3">
      <c r="A43" s="87" t="s">
        <v>39</v>
      </c>
      <c r="B43" s="75">
        <f>VLOOKUP($A43,'YTD Raw Data'!$B:$Q,5,FALSE)</f>
        <v>52.382315625101597</v>
      </c>
      <c r="C43" s="73">
        <f>VLOOKUP($A43,'YTD Raw Data'!$B:$Q,6,FALSE)</f>
        <v>52.081155856132803</v>
      </c>
      <c r="D43" s="74">
        <f>VLOOKUP($A43,'YTD Raw Data'!$B:$Q,7,FALSE)</f>
        <v>110.81674402861699</v>
      </c>
      <c r="E43" s="74">
        <f>VLOOKUP($A43,'YTD Raw Data'!$B:$Q,8,FALSE)</f>
        <v>110.052040622253</v>
      </c>
      <c r="F43" s="74">
        <f>VLOOKUP($A43,'YTD Raw Data'!$B:$Q,9,FALSE)</f>
        <v>58.048376622531599</v>
      </c>
      <c r="G43" s="74">
        <f>VLOOKUP($A43,'YTD Raw Data'!$B:$Q,10,FALSE)</f>
        <v>57.316374799330497</v>
      </c>
      <c r="H43" s="73">
        <f>VLOOKUP($A43,'YTD Raw Data'!$B:$Q,11,FALSE)</f>
        <v>0.57825093168203701</v>
      </c>
      <c r="I43" s="73">
        <f>VLOOKUP($A43,'YTD Raw Data'!$B:$Q,12,FALSE)</f>
        <v>0.69485618080359801</v>
      </c>
      <c r="J43" s="73">
        <f>VLOOKUP($A43,'YTD Raw Data'!$B:$Q,13,FALSE)</f>
        <v>1.27712512482498</v>
      </c>
      <c r="K43" s="73">
        <f>VLOOKUP($A43,'YTD Raw Data'!$B:$Q,14,FALSE)</f>
        <v>6.3345817266794704</v>
      </c>
      <c r="L43" s="73">
        <f>VLOOKUP($A43,'YTD Raw Data'!$B:$Q,15,FALSE)</f>
        <v>4.9936810465553103</v>
      </c>
      <c r="M43" s="76">
        <f>VLOOKUP($A43,'YTD Raw Data'!$B:$Q,16,FALSE)</f>
        <v>5.6008079854142796</v>
      </c>
    </row>
    <row r="44" spans="1:13" ht="16.5" x14ac:dyDescent="0.3">
      <c r="A44" s="87" t="s">
        <v>38</v>
      </c>
      <c r="B44" s="75">
        <f>VLOOKUP($A44,'YTD Raw Data'!$B:$Q,5,FALSE)</f>
        <v>48.504437431346197</v>
      </c>
      <c r="C44" s="73">
        <f>VLOOKUP($A44,'YTD Raw Data'!$B:$Q,6,FALSE)</f>
        <v>47.937220663132699</v>
      </c>
      <c r="D44" s="74">
        <f>VLOOKUP($A44,'YTD Raw Data'!$B:$Q,7,FALSE)</f>
        <v>102.08459290047099</v>
      </c>
      <c r="E44" s="74">
        <f>VLOOKUP($A44,'YTD Raw Data'!$B:$Q,8,FALSE)</f>
        <v>100.783933877416</v>
      </c>
      <c r="F44" s="74">
        <f>VLOOKUP($A44,'YTD Raw Data'!$B:$Q,9,FALSE)</f>
        <v>49.515557490453801</v>
      </c>
      <c r="G44" s="74">
        <f>VLOOKUP($A44,'YTD Raw Data'!$B:$Q,10,FALSE)</f>
        <v>48.3130167758029</v>
      </c>
      <c r="H44" s="73">
        <f>VLOOKUP($A44,'YTD Raw Data'!$B:$Q,11,FALSE)</f>
        <v>1.1832491754152199</v>
      </c>
      <c r="I44" s="73">
        <f>VLOOKUP($A44,'YTD Raw Data'!$B:$Q,12,FALSE)</f>
        <v>1.2905420269040999</v>
      </c>
      <c r="J44" s="73">
        <f>VLOOKUP($A44,'YTD Raw Data'!$B:$Q,13,FALSE)</f>
        <v>2.4890615302110501</v>
      </c>
      <c r="K44" s="73">
        <f>VLOOKUP($A44,'YTD Raw Data'!$B:$Q,14,FALSE)</f>
        <v>-2.2462505611941399</v>
      </c>
      <c r="L44" s="73">
        <f>VLOOKUP($A44,'YTD Raw Data'!$B:$Q,15,FALSE)</f>
        <v>-4.6203097391123498</v>
      </c>
      <c r="M44" s="76">
        <f>VLOOKUP($A44,'YTD Raw Data'!$B:$Q,16,FALSE)</f>
        <v>-3.4917303405868099</v>
      </c>
    </row>
    <row r="45" spans="1:13" ht="16.5" x14ac:dyDescent="0.3">
      <c r="A45" s="87" t="s">
        <v>37</v>
      </c>
      <c r="B45" s="75">
        <f>VLOOKUP($A45,'YTD Raw Data'!$B:$Q,5,FALSE)</f>
        <v>48.9732267175876</v>
      </c>
      <c r="C45" s="73">
        <f>VLOOKUP($A45,'YTD Raw Data'!$B:$Q,6,FALSE)</f>
        <v>45.683102515122499</v>
      </c>
      <c r="D45" s="74">
        <f>VLOOKUP($A45,'YTD Raw Data'!$B:$Q,7,FALSE)</f>
        <v>96.564996182089899</v>
      </c>
      <c r="E45" s="74">
        <f>VLOOKUP($A45,'YTD Raw Data'!$B:$Q,8,FALSE)</f>
        <v>98.516642550689198</v>
      </c>
      <c r="F45" s="74">
        <f>VLOOKUP($A45,'YTD Raw Data'!$B:$Q,9,FALSE)</f>
        <v>47.290994510084701</v>
      </c>
      <c r="G45" s="74">
        <f>VLOOKUP($A45,'YTD Raw Data'!$B:$Q,10,FALSE)</f>
        <v>45.0054588108882</v>
      </c>
      <c r="H45" s="73">
        <f>VLOOKUP($A45,'YTD Raw Data'!$B:$Q,11,FALSE)</f>
        <v>7.2020594515793004</v>
      </c>
      <c r="I45" s="73">
        <f>VLOOKUP($A45,'YTD Raw Data'!$B:$Q,12,FALSE)</f>
        <v>-1.9810321566685301</v>
      </c>
      <c r="J45" s="73">
        <f>VLOOKUP($A45,'YTD Raw Data'!$B:$Q,13,FALSE)</f>
        <v>5.0783521812326002</v>
      </c>
      <c r="K45" s="73">
        <f>VLOOKUP($A45,'YTD Raw Data'!$B:$Q,14,FALSE)</f>
        <v>5.1159876941914897</v>
      </c>
      <c r="L45" s="73">
        <f>VLOOKUP($A45,'YTD Raw Data'!$B:$Q,15,FALSE)</f>
        <v>3.58166189111747E-2</v>
      </c>
      <c r="M45" s="76">
        <f>VLOOKUP($A45,'YTD Raw Data'!$B:$Q,16,FALSE)</f>
        <v>7.240455604678</v>
      </c>
    </row>
    <row r="46" spans="1:13" ht="16.5" x14ac:dyDescent="0.3">
      <c r="A46" s="87" t="s">
        <v>34</v>
      </c>
      <c r="B46" s="75">
        <f>VLOOKUP($A46,'YTD Raw Data'!$B:$Q,5,FALSE)</f>
        <v>54.164718615149198</v>
      </c>
      <c r="C46" s="73">
        <f>VLOOKUP($A46,'YTD Raw Data'!$B:$Q,6,FALSE)</f>
        <v>54.169335786883799</v>
      </c>
      <c r="D46" s="74">
        <f>VLOOKUP($A46,'YTD Raw Data'!$B:$Q,7,FALSE)</f>
        <v>104.091642222491</v>
      </c>
      <c r="E46" s="74">
        <f>VLOOKUP($A46,'YTD Raw Data'!$B:$Q,8,FALSE)</f>
        <v>100.180912949488</v>
      </c>
      <c r="F46" s="74">
        <f>VLOOKUP($A46,'YTD Raw Data'!$B:$Q,9,FALSE)</f>
        <v>56.380945111700399</v>
      </c>
      <c r="G46" s="74">
        <f>VLOOKUP($A46,'YTD Raw Data'!$B:$Q,10,FALSE)</f>
        <v>54.2673351299742</v>
      </c>
      <c r="H46" s="73">
        <f>VLOOKUP($A46,'YTD Raw Data'!$B:$Q,11,FALSE)</f>
        <v>-8.5235893472352907E-3</v>
      </c>
      <c r="I46" s="73">
        <f>VLOOKUP($A46,'YTD Raw Data'!$B:$Q,12,FALSE)</f>
        <v>3.9036670338338899</v>
      </c>
      <c r="J46" s="73">
        <f>VLOOKUP($A46,'YTD Raw Data'!$B:$Q,13,FALSE)</f>
        <v>3.8948107119392099</v>
      </c>
      <c r="K46" s="73">
        <f>VLOOKUP($A46,'YTD Raw Data'!$B:$Q,14,FALSE)</f>
        <v>6.5368292921256801</v>
      </c>
      <c r="L46" s="73">
        <f>VLOOKUP($A46,'YTD Raw Data'!$B:$Q,15,FALSE)</f>
        <v>2.5429745355730802</v>
      </c>
      <c r="M46" s="76">
        <f>VLOOKUP($A46,'YTD Raw Data'!$B:$Q,16,FALSE)</f>
        <v>2.5342341935192199</v>
      </c>
    </row>
    <row r="47" spans="1:13" ht="16.5" x14ac:dyDescent="0.3">
      <c r="A47" s="87" t="s">
        <v>35</v>
      </c>
      <c r="B47" s="75">
        <f>VLOOKUP($A47,'YTD Raw Data'!$B:$Q,5,FALSE)</f>
        <v>54.904942965779398</v>
      </c>
      <c r="C47" s="73">
        <f>VLOOKUP($A47,'YTD Raw Data'!$B:$Q,6,FALSE)</f>
        <v>55.649567409223998</v>
      </c>
      <c r="D47" s="74">
        <f>VLOOKUP($A47,'YTD Raw Data'!$B:$Q,7,FALSE)</f>
        <v>144.886482399442</v>
      </c>
      <c r="E47" s="74">
        <f>VLOOKUP($A47,'YTD Raw Data'!$B:$Q,8,FALSE)</f>
        <v>144.449304671432</v>
      </c>
      <c r="F47" s="74">
        <f>VLOOKUP($A47,'YTD Raw Data'!$B:$Q,9,FALSE)</f>
        <v>79.549840526538105</v>
      </c>
      <c r="G47" s="74">
        <f>VLOOKUP($A47,'YTD Raw Data'!$B:$Q,10,FALSE)</f>
        <v>80.385413175284398</v>
      </c>
      <c r="H47" s="73">
        <f>VLOOKUP($A47,'YTD Raw Data'!$B:$Q,11,FALSE)</f>
        <v>-1.3380597156648699</v>
      </c>
      <c r="I47" s="73">
        <f>VLOOKUP($A47,'YTD Raw Data'!$B:$Q,12,FALSE)</f>
        <v>0.30265132047841098</v>
      </c>
      <c r="J47" s="73">
        <f>VLOOKUP($A47,'YTD Raw Data'!$B:$Q,13,FALSE)</f>
        <v>-1.0394580505847</v>
      </c>
      <c r="K47" s="73">
        <f>VLOOKUP($A47,'YTD Raw Data'!$B:$Q,14,FALSE)</f>
        <v>1.06393380773108</v>
      </c>
      <c r="L47" s="73">
        <f>VLOOKUP($A47,'YTD Raw Data'!$B:$Q,15,FALSE)</f>
        <v>2.1254853872879602</v>
      </c>
      <c r="M47" s="76">
        <f>VLOOKUP($A47,'YTD Raw Data'!$B:$Q,16,FALSE)</f>
        <v>0.75898540789344804</v>
      </c>
    </row>
    <row r="48" spans="1:13" ht="16.5" x14ac:dyDescent="0.3">
      <c r="A48" s="86"/>
      <c r="B48" s="67"/>
      <c r="C48" s="68"/>
      <c r="D48" s="69"/>
      <c r="E48" s="69"/>
      <c r="F48" s="69"/>
      <c r="G48" s="69"/>
      <c r="H48" s="68"/>
      <c r="I48" s="68"/>
      <c r="J48" s="68"/>
      <c r="K48" s="68"/>
      <c r="L48" s="68"/>
      <c r="M48" s="70"/>
    </row>
    <row r="49" spans="1:13" ht="16.5" x14ac:dyDescent="0.3">
      <c r="A49" s="85" t="s">
        <v>47</v>
      </c>
      <c r="B49" s="75">
        <f>VLOOKUP($A49,'YTD Raw Data'!$B:$Q,5,FALSE)</f>
        <v>57.846657896227597</v>
      </c>
      <c r="C49" s="73">
        <f>VLOOKUP($A49,'YTD Raw Data'!$B:$Q,6,FALSE)</f>
        <v>47.429420456248799</v>
      </c>
      <c r="D49" s="74">
        <f>VLOOKUP($A49,'YTD Raw Data'!$B:$Q,7,FALSE)</f>
        <v>107.248961852245</v>
      </c>
      <c r="E49" s="74">
        <f>VLOOKUP($A49,'YTD Raw Data'!$B:$Q,8,FALSE)</f>
        <v>101.14226985257</v>
      </c>
      <c r="F49" s="74">
        <f>VLOOKUP($A49,'YTD Raw Data'!$B:$Q,9,FALSE)</f>
        <v>62.039940059924298</v>
      </c>
      <c r="G49" s="74">
        <f>VLOOKUP($A49,'YTD Raw Data'!$B:$Q,10,FALSE)</f>
        <v>47.971192427369601</v>
      </c>
      <c r="H49" s="73">
        <f>VLOOKUP($A49,'YTD Raw Data'!$B:$Q,11,FALSE)</f>
        <v>21.963661667736702</v>
      </c>
      <c r="I49" s="73">
        <f>VLOOKUP($A49,'YTD Raw Data'!$B:$Q,12,FALSE)</f>
        <v>6.0377248884924803</v>
      </c>
      <c r="J49" s="73">
        <f>VLOOKUP($A49,'YTD Raw Data'!$B:$Q,13,FALSE)</f>
        <v>29.3274920231664</v>
      </c>
      <c r="K49" s="73">
        <f>VLOOKUP($A49,'YTD Raw Data'!$B:$Q,14,FALSE)</f>
        <v>35.374822636480999</v>
      </c>
      <c r="L49" s="73">
        <f>VLOOKUP($A49,'YTD Raw Data'!$B:$Q,15,FALSE)</f>
        <v>4.67598228243018</v>
      </c>
      <c r="M49" s="76">
        <f>VLOOKUP($A49,'YTD Raw Data'!$B:$Q,16,FALSE)</f>
        <v>27.666660878323199</v>
      </c>
    </row>
    <row r="50" spans="1:13" ht="16.5" x14ac:dyDescent="0.3">
      <c r="A50" s="86"/>
      <c r="B50" s="67"/>
      <c r="C50" s="68"/>
      <c r="D50" s="69"/>
      <c r="E50" s="69"/>
      <c r="F50" s="69"/>
      <c r="G50" s="69"/>
      <c r="H50" s="68"/>
      <c r="I50" s="68"/>
      <c r="J50" s="68"/>
      <c r="K50" s="68"/>
      <c r="L50" s="68"/>
      <c r="M50" s="70"/>
    </row>
    <row r="51" spans="1:13" ht="16.5" x14ac:dyDescent="0.3">
      <c r="A51" s="85" t="s">
        <v>48</v>
      </c>
      <c r="B51" s="75">
        <f>VLOOKUP($A51,'YTD Raw Data'!$B:$Q,5,FALSE)</f>
        <v>60.747209114006097</v>
      </c>
      <c r="C51" s="73">
        <f>VLOOKUP($A51,'YTD Raw Data'!$B:$Q,6,FALSE)</f>
        <v>59.620108436159498</v>
      </c>
      <c r="D51" s="74">
        <f>VLOOKUP($A51,'YTD Raw Data'!$B:$Q,7,FALSE)</f>
        <v>114.383218418927</v>
      </c>
      <c r="E51" s="74">
        <f>VLOOKUP($A51,'YTD Raw Data'!$B:$Q,8,FALSE)</f>
        <v>114.470957024999</v>
      </c>
      <c r="F51" s="74">
        <f>VLOOKUP($A51,'YTD Raw Data'!$B:$Q,9,FALSE)</f>
        <v>69.484612884276302</v>
      </c>
      <c r="G51" s="74">
        <f>VLOOKUP($A51,'YTD Raw Data'!$B:$Q,10,FALSE)</f>
        <v>68.247708706214098</v>
      </c>
      <c r="H51" s="73">
        <f>VLOOKUP($A51,'YTD Raw Data'!$B:$Q,11,FALSE)</f>
        <v>1.8904706942180201</v>
      </c>
      <c r="I51" s="73">
        <f>VLOOKUP($A51,'YTD Raw Data'!$B:$Q,12,FALSE)</f>
        <v>-7.6647045112542805E-2</v>
      </c>
      <c r="J51" s="73">
        <f>VLOOKUP($A51,'YTD Raw Data'!$B:$Q,13,FALSE)</f>
        <v>1.8123746591796399</v>
      </c>
      <c r="K51" s="73">
        <f>VLOOKUP($A51,'YTD Raw Data'!$B:$Q,14,FALSE)</f>
        <v>4.6211730258612604</v>
      </c>
      <c r="L51" s="73">
        <f>VLOOKUP($A51,'YTD Raw Data'!$B:$Q,15,FALSE)</f>
        <v>2.7587985999581699</v>
      </c>
      <c r="M51" s="76">
        <f>VLOOKUP($A51,'YTD Raw Data'!$B:$Q,16,FALSE)</f>
        <v>4.7014235732209002</v>
      </c>
    </row>
    <row r="52" spans="1:13" ht="16.5" x14ac:dyDescent="0.3">
      <c r="A52" s="87" t="s">
        <v>33</v>
      </c>
      <c r="B52" s="75">
        <f>VLOOKUP($A52,'YTD Raw Data'!$B:$Q,5,FALSE)</f>
        <v>60.495080792971898</v>
      </c>
      <c r="C52" s="73">
        <f>VLOOKUP($A52,'YTD Raw Data'!$B:$Q,6,FALSE)</f>
        <v>61.304578621863399</v>
      </c>
      <c r="D52" s="74">
        <f>VLOOKUP($A52,'YTD Raw Data'!$B:$Q,7,FALSE)</f>
        <v>94.331444236153601</v>
      </c>
      <c r="E52" s="74">
        <f>VLOOKUP($A52,'YTD Raw Data'!$B:$Q,8,FALSE)</f>
        <v>93.223872842318599</v>
      </c>
      <c r="F52" s="74">
        <f>VLOOKUP($A52,'YTD Raw Data'!$B:$Q,9,FALSE)</f>
        <v>57.065883403838399</v>
      </c>
      <c r="G52" s="74">
        <f>VLOOKUP($A52,'YTD Raw Data'!$B:$Q,10,FALSE)</f>
        <v>57.150502420965203</v>
      </c>
      <c r="H52" s="73">
        <f>VLOOKUP($A52,'YTD Raw Data'!$B:$Q,11,FALSE)</f>
        <v>-1.3204524802048101</v>
      </c>
      <c r="I52" s="73">
        <f>VLOOKUP($A52,'YTD Raw Data'!$B:$Q,12,FALSE)</f>
        <v>1.18807700223781</v>
      </c>
      <c r="J52" s="73">
        <f>VLOOKUP($A52,'YTD Raw Data'!$B:$Q,13,FALSE)</f>
        <v>-0.14806347020979099</v>
      </c>
      <c r="K52" s="73">
        <f>VLOOKUP($A52,'YTD Raw Data'!$B:$Q,14,FALSE)</f>
        <v>-0.16026290297703499</v>
      </c>
      <c r="L52" s="73">
        <f>VLOOKUP($A52,'YTD Raw Data'!$B:$Q,15,FALSE)</f>
        <v>-1.22175224549636E-2</v>
      </c>
      <c r="M52" s="76">
        <f>VLOOKUP($A52,'YTD Raw Data'!$B:$Q,16,FALSE)</f>
        <v>-1.3325086760814999</v>
      </c>
    </row>
    <row r="53" spans="1:13" ht="16.5" x14ac:dyDescent="0.3">
      <c r="A53" s="87" t="s">
        <v>64</v>
      </c>
      <c r="B53" s="75">
        <f>VLOOKUP($A53,'YTD Raw Data'!$B:$Q,5,FALSE)</f>
        <v>62.468105622311199</v>
      </c>
      <c r="C53" s="73">
        <f>VLOOKUP($A53,'YTD Raw Data'!$B:$Q,6,FALSE)</f>
        <v>60.720961281708902</v>
      </c>
      <c r="D53" s="74">
        <f>VLOOKUP($A53,'YTD Raw Data'!$B:$Q,7,FALSE)</f>
        <v>187.31003633362801</v>
      </c>
      <c r="E53" s="74">
        <f>VLOOKUP($A53,'YTD Raw Data'!$B:$Q,8,FALSE)</f>
        <v>184.461708626502</v>
      </c>
      <c r="F53" s="74">
        <f>VLOOKUP($A53,'YTD Raw Data'!$B:$Q,9,FALSE)</f>
        <v>117.00903133808001</v>
      </c>
      <c r="G53" s="74">
        <f>VLOOKUP($A53,'YTD Raw Data'!$B:$Q,10,FALSE)</f>
        <v>112.006922674677</v>
      </c>
      <c r="H53" s="73">
        <f>VLOOKUP($A53,'YTD Raw Data'!$B:$Q,11,FALSE)</f>
        <v>2.87733313788722</v>
      </c>
      <c r="I53" s="73">
        <f>VLOOKUP($A53,'YTD Raw Data'!$B:$Q,12,FALSE)</f>
        <v>1.5441295260324099</v>
      </c>
      <c r="J53" s="73">
        <f>VLOOKUP($A53,'YTD Raw Data'!$B:$Q,13,FALSE)</f>
        <v>4.4658924144640704</v>
      </c>
      <c r="K53" s="73">
        <f>VLOOKUP($A53,'YTD Raw Data'!$B:$Q,14,FALSE)</f>
        <v>4.4658924144640704</v>
      </c>
      <c r="L53" s="73">
        <f>VLOOKUP($A53,'YTD Raw Data'!$B:$Q,15,FALSE)</f>
        <v>0</v>
      </c>
      <c r="M53" s="76">
        <f>VLOOKUP($A53,'YTD Raw Data'!$B:$Q,16,FALSE)</f>
        <v>2.87733313788722</v>
      </c>
    </row>
    <row r="54" spans="1:13" ht="16.5" x14ac:dyDescent="0.3">
      <c r="A54" s="87" t="s">
        <v>31</v>
      </c>
      <c r="B54" s="75">
        <f>VLOOKUP($A54,'YTD Raw Data'!$B:$Q,5,FALSE)</f>
        <v>58.879497312214802</v>
      </c>
      <c r="C54" s="73">
        <f>VLOOKUP($A54,'YTD Raw Data'!$B:$Q,6,FALSE)</f>
        <v>59.489615285866698</v>
      </c>
      <c r="D54" s="74">
        <f>VLOOKUP($A54,'YTD Raw Data'!$B:$Q,7,FALSE)</f>
        <v>110.02723288192701</v>
      </c>
      <c r="E54" s="74">
        <f>VLOOKUP($A54,'YTD Raw Data'!$B:$Q,8,FALSE)</f>
        <v>112.35761237594799</v>
      </c>
      <c r="F54" s="74">
        <f>VLOOKUP($A54,'YTD Raw Data'!$B:$Q,9,FALSE)</f>
        <v>64.783481627418496</v>
      </c>
      <c r="G54" s="74">
        <f>VLOOKUP($A54,'YTD Raw Data'!$B:$Q,10,FALSE)</f>
        <v>66.841111346837195</v>
      </c>
      <c r="H54" s="73">
        <f>VLOOKUP($A54,'YTD Raw Data'!$B:$Q,11,FALSE)</f>
        <v>-1.02558735792821</v>
      </c>
      <c r="I54" s="73">
        <f>VLOOKUP($A54,'YTD Raw Data'!$B:$Q,12,FALSE)</f>
        <v>-2.0740735271448099</v>
      </c>
      <c r="J54" s="73">
        <f>VLOOKUP($A54,'YTD Raw Data'!$B:$Q,13,FALSE)</f>
        <v>-3.0783894491844901</v>
      </c>
      <c r="K54" s="73">
        <f>VLOOKUP($A54,'YTD Raw Data'!$B:$Q,14,FALSE)</f>
        <v>2.8400066417588499</v>
      </c>
      <c r="L54" s="73">
        <f>VLOOKUP($A54,'YTD Raw Data'!$B:$Q,15,FALSE)</f>
        <v>6.1063740659162402</v>
      </c>
      <c r="M54" s="76">
        <f>VLOOKUP($A54,'YTD Raw Data'!$B:$Q,16,FALSE)</f>
        <v>5.0181605075401796</v>
      </c>
    </row>
    <row r="55" spans="1:13" ht="17.25" thickBot="1" x14ac:dyDescent="0.35">
      <c r="A55" s="87" t="s">
        <v>32</v>
      </c>
      <c r="B55" s="77">
        <f>VLOOKUP($A55,'YTD Raw Data'!$B:$Q,5,FALSE)</f>
        <v>58.916413566185703</v>
      </c>
      <c r="C55" s="78">
        <f>VLOOKUP($A55,'YTD Raw Data'!$B:$Q,6,FALSE)</f>
        <v>56.625221462920699</v>
      </c>
      <c r="D55" s="79">
        <f>VLOOKUP($A55,'YTD Raw Data'!$B:$Q,7,FALSE)</f>
        <v>95.119019411673094</v>
      </c>
      <c r="E55" s="79">
        <f>VLOOKUP($A55,'YTD Raw Data'!$B:$Q,8,FALSE)</f>
        <v>95.794980701862201</v>
      </c>
      <c r="F55" s="79">
        <f>VLOOKUP($A55,'YTD Raw Data'!$B:$Q,9,FALSE)</f>
        <v>56.040714856681802</v>
      </c>
      <c r="G55" s="79">
        <f>VLOOKUP($A55,'YTD Raw Data'!$B:$Q,10,FALSE)</f>
        <v>54.244119972791601</v>
      </c>
      <c r="H55" s="78">
        <f>VLOOKUP($A55,'YTD Raw Data'!$B:$Q,11,FALSE)</f>
        <v>4.0462395449796302</v>
      </c>
      <c r="I55" s="78">
        <f>VLOOKUP($A55,'YTD Raw Data'!$B:$Q,12,FALSE)</f>
        <v>-0.70563330691914505</v>
      </c>
      <c r="J55" s="78">
        <f>VLOOKUP($A55,'YTD Raw Data'!$B:$Q,13,FALSE)</f>
        <v>3.3120546241533702</v>
      </c>
      <c r="K55" s="78">
        <f>VLOOKUP($A55,'YTD Raw Data'!$B:$Q,14,FALSE)</f>
        <v>3.3120546241533702</v>
      </c>
      <c r="L55" s="78">
        <f>VLOOKUP($A55,'YTD Raw Data'!$B:$Q,15,FALSE)</f>
        <v>0</v>
      </c>
      <c r="M55" s="80">
        <f>VLOOKUP($A55,'YTD Raw Data'!$B:$Q,16,FALSE)</f>
        <v>4.0462395449796302</v>
      </c>
    </row>
    <row r="56" spans="1:13" ht="44.45" customHeight="1" thickBot="1" x14ac:dyDescent="0.3">
      <c r="A56" s="104" t="s">
        <v>65</v>
      </c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6"/>
    </row>
    <row r="57" spans="1:13" ht="20.100000000000001" customHeight="1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64" spans="1:13" x14ac:dyDescent="0.25">
      <c r="F64" s="47"/>
    </row>
  </sheetData>
  <sheetProtection algorithmName="SHA-512" hashValue="1wASEAuKVjM2vxDTpUcEHk0p4XY7yKqdYIH/z677VIdQEkE4LU7kSnJWMqE8MpTl4uVAtN+jGCHODXLmf9AYCQ==" saltValue="qa9LAifYkOpPysNlDtaeqQ==" spinCount="100000" sheet="1" formatCells="0" formatColumns="0" formatRows="0"/>
  <mergeCells count="7">
    <mergeCell ref="A56:M56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topLeftCell="A25" workbookViewId="0">
      <selection activeCell="F44" sqref="F44:Q59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18" ht="25.5" x14ac:dyDescent="0.35">
      <c r="A1" s="43" t="s">
        <v>83</v>
      </c>
      <c r="B1" s="45"/>
      <c r="C1" s="44" t="s">
        <v>60</v>
      </c>
      <c r="D1" s="46"/>
      <c r="E1" s="1"/>
      <c r="F1" s="114" t="s">
        <v>84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1:18" ht="25.5" x14ac:dyDescent="0.35">
      <c r="A2" s="24"/>
      <c r="B2" s="1"/>
      <c r="C2" s="22"/>
      <c r="D2" s="23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5"/>
      <c r="B3" s="1"/>
      <c r="C3" s="25"/>
      <c r="D3" s="26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27"/>
      <c r="C6" s="108" t="s">
        <v>0</v>
      </c>
      <c r="D6" s="109"/>
      <c r="E6" s="28"/>
      <c r="F6" s="114" t="s">
        <v>84</v>
      </c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</row>
    <row r="7" spans="1:18" x14ac:dyDescent="0.2">
      <c r="A7" s="4"/>
      <c r="B7" s="29"/>
      <c r="C7" s="3"/>
      <c r="D7" s="17"/>
      <c r="E7" s="30"/>
      <c r="F7" s="110" t="s">
        <v>1</v>
      </c>
      <c r="G7" s="111"/>
      <c r="H7" s="110" t="s">
        <v>2</v>
      </c>
      <c r="I7" s="111"/>
      <c r="J7" s="110" t="s">
        <v>3</v>
      </c>
      <c r="K7" s="111"/>
      <c r="L7" s="49" t="s">
        <v>86</v>
      </c>
      <c r="M7" s="50"/>
      <c r="N7" s="50"/>
      <c r="O7" s="50"/>
      <c r="P7" s="50"/>
      <c r="Q7" s="51"/>
    </row>
    <row r="8" spans="1:18" ht="22.5" x14ac:dyDescent="0.2">
      <c r="A8" s="6"/>
      <c r="B8" s="31"/>
      <c r="C8" s="5" t="s">
        <v>4</v>
      </c>
      <c r="D8" s="5" t="s">
        <v>5</v>
      </c>
      <c r="E8" s="32"/>
      <c r="F8" s="5">
        <v>2025</v>
      </c>
      <c r="G8" s="52">
        <v>2024</v>
      </c>
      <c r="H8" s="5">
        <v>2025</v>
      </c>
      <c r="I8" s="52">
        <v>2024</v>
      </c>
      <c r="J8" s="5">
        <v>2025</v>
      </c>
      <c r="K8" s="52">
        <v>2024</v>
      </c>
      <c r="L8" s="5" t="s">
        <v>6</v>
      </c>
      <c r="M8" s="53" t="s">
        <v>2</v>
      </c>
      <c r="N8" s="53" t="s">
        <v>3</v>
      </c>
      <c r="O8" s="54" t="s">
        <v>7</v>
      </c>
      <c r="P8" s="54" t="s">
        <v>8</v>
      </c>
      <c r="Q8" s="55" t="s">
        <v>9</v>
      </c>
    </row>
    <row r="9" spans="1:18" x14ac:dyDescent="0.2">
      <c r="A9" s="33" t="s">
        <v>10</v>
      </c>
      <c r="B9" s="19" t="s">
        <v>10</v>
      </c>
      <c r="C9" s="34" t="s">
        <v>11</v>
      </c>
      <c r="D9" s="35" t="s">
        <v>12</v>
      </c>
      <c r="E9" s="19"/>
      <c r="F9" s="117">
        <v>63.601552088772799</v>
      </c>
      <c r="G9" s="118">
        <v>63.787463837551201</v>
      </c>
      <c r="H9" s="119">
        <v>161.77999717493401</v>
      </c>
      <c r="I9" s="120">
        <v>160.00250273542599</v>
      </c>
      <c r="J9" s="119">
        <v>102.894589172431</v>
      </c>
      <c r="K9" s="120">
        <v>102.061538571536</v>
      </c>
      <c r="L9" s="117">
        <v>-0.29145499380864698</v>
      </c>
      <c r="M9" s="118">
        <v>1.11091664762765</v>
      </c>
      <c r="N9" s="118">
        <v>0.81622383177244195</v>
      </c>
      <c r="O9" s="118">
        <v>1.4994129526700699</v>
      </c>
      <c r="P9" s="118">
        <v>0.67765791549348098</v>
      </c>
      <c r="Q9" s="118">
        <v>0.38422785384918801</v>
      </c>
      <c r="R9" s="58"/>
    </row>
    <row r="10" spans="1:18" x14ac:dyDescent="0.2">
      <c r="A10" s="36"/>
      <c r="B10" s="19"/>
      <c r="C10" s="37"/>
      <c r="D10" s="38"/>
      <c r="E10" s="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57"/>
    </row>
    <row r="11" spans="1:18" x14ac:dyDescent="0.2">
      <c r="A11" s="33" t="s">
        <v>13</v>
      </c>
      <c r="B11" s="19" t="s">
        <v>13</v>
      </c>
      <c r="C11" s="34" t="s">
        <v>11</v>
      </c>
      <c r="D11" s="35" t="s">
        <v>12</v>
      </c>
      <c r="E11" s="19"/>
      <c r="F11" s="117">
        <v>63.248029316626898</v>
      </c>
      <c r="G11" s="118">
        <v>63.467673011460803</v>
      </c>
      <c r="H11" s="119">
        <v>131.21885261117001</v>
      </c>
      <c r="I11" s="120">
        <v>130.967490411646</v>
      </c>
      <c r="J11" s="119">
        <v>82.993338368454701</v>
      </c>
      <c r="K11" s="120">
        <v>83.122018565780195</v>
      </c>
      <c r="L11" s="117">
        <v>-0.34607176285513702</v>
      </c>
      <c r="M11" s="118">
        <v>0.19192717118869701</v>
      </c>
      <c r="N11" s="118">
        <v>-0.15480879741116901</v>
      </c>
      <c r="O11" s="118">
        <v>1.4621351579522499</v>
      </c>
      <c r="P11" s="118">
        <v>1.61945100799356</v>
      </c>
      <c r="Q11" s="118">
        <v>1.26777478248648</v>
      </c>
      <c r="R11" s="58"/>
    </row>
    <row r="12" spans="1:18" x14ac:dyDescent="0.2">
      <c r="A12" s="36"/>
      <c r="B12" s="19"/>
      <c r="C12" s="37"/>
      <c r="D12" s="38"/>
      <c r="E12" s="1"/>
      <c r="F12" s="122"/>
      <c r="G12" s="122"/>
      <c r="H12" s="123"/>
      <c r="I12" s="123"/>
      <c r="J12" s="123"/>
      <c r="K12" s="123"/>
      <c r="L12" s="122"/>
      <c r="M12" s="122"/>
      <c r="N12" s="122"/>
      <c r="O12" s="122"/>
      <c r="P12" s="122"/>
      <c r="Q12" s="122"/>
      <c r="R12" s="57"/>
    </row>
    <row r="13" spans="1:18" x14ac:dyDescent="0.2">
      <c r="A13" s="39" t="s">
        <v>14</v>
      </c>
      <c r="B13" s="19"/>
      <c r="C13" s="7"/>
      <c r="D13" s="18"/>
      <c r="E13" s="1"/>
      <c r="F13" s="116"/>
      <c r="G13" s="116"/>
      <c r="H13" s="132"/>
      <c r="I13" s="132"/>
      <c r="J13" s="132"/>
      <c r="K13" s="132"/>
      <c r="L13" s="116"/>
      <c r="M13" s="116"/>
      <c r="N13" s="116"/>
      <c r="O13" s="116"/>
      <c r="P13" s="116"/>
      <c r="Q13" s="116"/>
      <c r="R13" s="57"/>
    </row>
    <row r="14" spans="1:18" x14ac:dyDescent="0.2">
      <c r="A14" s="33" t="s">
        <v>15</v>
      </c>
      <c r="B14" s="19" t="s">
        <v>15</v>
      </c>
      <c r="C14" s="34" t="s">
        <v>11</v>
      </c>
      <c r="D14" s="35" t="s">
        <v>12</v>
      </c>
      <c r="E14" s="19"/>
      <c r="F14" s="117">
        <v>59.768294708897102</v>
      </c>
      <c r="G14" s="118">
        <v>59.931861529105497</v>
      </c>
      <c r="H14" s="119">
        <v>115.957793209576</v>
      </c>
      <c r="I14" s="120">
        <v>116.71995818206901</v>
      </c>
      <c r="J14" s="119">
        <v>69.305995583432903</v>
      </c>
      <c r="K14" s="120">
        <v>69.952443714507694</v>
      </c>
      <c r="L14" s="117">
        <v>-0.27292130769019401</v>
      </c>
      <c r="M14" s="118">
        <v>-0.65298598831279497</v>
      </c>
      <c r="N14" s="118">
        <v>-0.92412515810465301</v>
      </c>
      <c r="O14" s="118">
        <v>-0.68237737698840295</v>
      </c>
      <c r="P14" s="118">
        <v>0.244002671187137</v>
      </c>
      <c r="Q14" s="118">
        <v>-2.9584571784060199E-2</v>
      </c>
      <c r="R14" s="58"/>
    </row>
    <row r="15" spans="1:18" x14ac:dyDescent="0.2">
      <c r="A15" s="40" t="s">
        <v>16</v>
      </c>
      <c r="B15" s="19" t="s">
        <v>48</v>
      </c>
      <c r="C15" s="41" t="s">
        <v>11</v>
      </c>
      <c r="D15" s="42" t="s">
        <v>12</v>
      </c>
      <c r="E15" s="19"/>
      <c r="F15" s="124">
        <v>70.373165665243206</v>
      </c>
      <c r="G15" s="125">
        <v>68.3385359381775</v>
      </c>
      <c r="H15" s="126">
        <v>123.512300724361</v>
      </c>
      <c r="I15" s="127">
        <v>124.76485066300199</v>
      </c>
      <c r="J15" s="126">
        <v>86.919516005708601</v>
      </c>
      <c r="K15" s="127">
        <v>85.262472308549405</v>
      </c>
      <c r="L15" s="124">
        <v>2.9772802403995202</v>
      </c>
      <c r="M15" s="125">
        <v>-1.0039285359493499</v>
      </c>
      <c r="N15" s="125">
        <v>1.9434619385216201</v>
      </c>
      <c r="O15" s="125">
        <v>4.9247160333141302</v>
      </c>
      <c r="P15" s="125">
        <v>2.92441912222914</v>
      </c>
      <c r="Q15" s="125">
        <v>5.9887675153012596</v>
      </c>
      <c r="R15" s="58"/>
    </row>
    <row r="16" spans="1:18" x14ac:dyDescent="0.2">
      <c r="A16" s="40" t="s">
        <v>17</v>
      </c>
      <c r="B16" s="19" t="s">
        <v>17</v>
      </c>
      <c r="C16" s="41" t="s">
        <v>11</v>
      </c>
      <c r="D16" s="42" t="s">
        <v>12</v>
      </c>
      <c r="E16" s="19"/>
      <c r="F16" s="128">
        <v>55.262463210521801</v>
      </c>
      <c r="G16" s="129">
        <v>55.596485732081099</v>
      </c>
      <c r="H16" s="130">
        <v>113.872138639233</v>
      </c>
      <c r="I16" s="131">
        <v>112.319731530929</v>
      </c>
      <c r="J16" s="130">
        <v>62.928548722540903</v>
      </c>
      <c r="K16" s="131">
        <v>62.445823514904802</v>
      </c>
      <c r="L16" s="128">
        <v>-0.60079790504911301</v>
      </c>
      <c r="M16" s="129">
        <v>1.38213213933575</v>
      </c>
      <c r="N16" s="129">
        <v>0.77303041334850198</v>
      </c>
      <c r="O16" s="129">
        <v>2.3439578796722502</v>
      </c>
      <c r="P16" s="129">
        <v>1.55887687398122</v>
      </c>
      <c r="Q16" s="129">
        <v>0.94871326933093203</v>
      </c>
      <c r="R16" s="58"/>
    </row>
    <row r="17" spans="1:18" x14ac:dyDescent="0.2">
      <c r="A17" s="40" t="s">
        <v>18</v>
      </c>
      <c r="B17" s="19" t="s">
        <v>18</v>
      </c>
      <c r="C17" s="41" t="s">
        <v>11</v>
      </c>
      <c r="D17" s="42" t="s">
        <v>12</v>
      </c>
      <c r="E17" s="19"/>
      <c r="F17" s="124">
        <v>70.358868419443098</v>
      </c>
      <c r="G17" s="125">
        <v>72.050814172942694</v>
      </c>
      <c r="H17" s="126">
        <v>201.51799347019099</v>
      </c>
      <c r="I17" s="127">
        <v>198.608510164394</v>
      </c>
      <c r="J17" s="126">
        <v>141.78577986719301</v>
      </c>
      <c r="K17" s="127">
        <v>143.09904859019801</v>
      </c>
      <c r="L17" s="124">
        <v>-2.3482673623068</v>
      </c>
      <c r="M17" s="125">
        <v>1.4649338557487801</v>
      </c>
      <c r="N17" s="125">
        <v>-0.91773407017195896</v>
      </c>
      <c r="O17" s="125">
        <v>1.3871669407879501</v>
      </c>
      <c r="P17" s="125">
        <v>2.3262497979126602</v>
      </c>
      <c r="Q17" s="125">
        <v>-7.6644129164257196E-2</v>
      </c>
      <c r="R17" s="58"/>
    </row>
    <row r="18" spans="1:18" x14ac:dyDescent="0.2">
      <c r="A18" s="36"/>
      <c r="B18" s="19"/>
      <c r="C18" s="37"/>
      <c r="D18" s="38"/>
      <c r="E18" s="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57"/>
    </row>
    <row r="19" spans="1:18" x14ac:dyDescent="0.2">
      <c r="A19" s="39" t="s">
        <v>19</v>
      </c>
      <c r="B19" s="19"/>
      <c r="C19" s="7"/>
      <c r="D19" s="18"/>
      <c r="E19" s="1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57"/>
    </row>
    <row r="20" spans="1:18" x14ac:dyDescent="0.2">
      <c r="A20" s="33" t="s">
        <v>20</v>
      </c>
      <c r="B20" s="19" t="s">
        <v>20</v>
      </c>
      <c r="C20" s="34" t="s">
        <v>11</v>
      </c>
      <c r="D20" s="35" t="s">
        <v>12</v>
      </c>
      <c r="E20" s="19"/>
      <c r="F20" s="117">
        <v>76.980587886350094</v>
      </c>
      <c r="G20" s="118">
        <v>79.784790915021304</v>
      </c>
      <c r="H20" s="119">
        <v>215.91145340366</v>
      </c>
      <c r="I20" s="120">
        <v>215.09389249733999</v>
      </c>
      <c r="J20" s="119">
        <v>166.20990614410101</v>
      </c>
      <c r="K20" s="120">
        <v>171.612212399984</v>
      </c>
      <c r="L20" s="117">
        <v>-3.51470875151877</v>
      </c>
      <c r="M20" s="118">
        <v>0.380094895688524</v>
      </c>
      <c r="N20" s="118">
        <v>-3.1479730843930902</v>
      </c>
      <c r="O20" s="118">
        <v>-5.4463600211027003</v>
      </c>
      <c r="P20" s="118">
        <v>-2.37309120924473</v>
      </c>
      <c r="Q20" s="118">
        <v>-5.8043927163506597</v>
      </c>
      <c r="R20" s="58"/>
    </row>
    <row r="21" spans="1:18" x14ac:dyDescent="0.2">
      <c r="A21" s="40" t="s">
        <v>21</v>
      </c>
      <c r="B21" s="19" t="s">
        <v>21</v>
      </c>
      <c r="C21" s="41" t="s">
        <v>11</v>
      </c>
      <c r="D21" s="42" t="s">
        <v>12</v>
      </c>
      <c r="E21" s="19"/>
      <c r="F21" s="124">
        <v>62.246977456311697</v>
      </c>
      <c r="G21" s="125">
        <v>60.813459653707902</v>
      </c>
      <c r="H21" s="126">
        <v>148.62162516327101</v>
      </c>
      <c r="I21" s="127">
        <v>146.75475319071501</v>
      </c>
      <c r="J21" s="126">
        <v>92.512469510585504</v>
      </c>
      <c r="K21" s="127">
        <v>89.246642621534093</v>
      </c>
      <c r="L21" s="124">
        <v>2.3572377081762701</v>
      </c>
      <c r="M21" s="125">
        <v>1.2721032416101801</v>
      </c>
      <c r="N21" s="125">
        <v>3.65932744708461</v>
      </c>
      <c r="O21" s="125">
        <v>3.4561402648949699</v>
      </c>
      <c r="P21" s="125">
        <v>-0.196014374387455</v>
      </c>
      <c r="Q21" s="125">
        <v>2.1566028090423002</v>
      </c>
      <c r="R21" s="58"/>
    </row>
    <row r="22" spans="1:18" x14ac:dyDescent="0.2">
      <c r="A22" s="40" t="s">
        <v>22</v>
      </c>
      <c r="B22" s="19" t="s">
        <v>22</v>
      </c>
      <c r="C22" s="41" t="s">
        <v>11</v>
      </c>
      <c r="D22" s="42" t="s">
        <v>12</v>
      </c>
      <c r="E22" s="19"/>
      <c r="F22" s="128">
        <v>68.871360813395796</v>
      </c>
      <c r="G22" s="129">
        <v>73.476449831527304</v>
      </c>
      <c r="H22" s="130">
        <v>157.779779207931</v>
      </c>
      <c r="I22" s="131">
        <v>165.525338928407</v>
      </c>
      <c r="J22" s="130">
        <v>108.665081028873</v>
      </c>
      <c r="K22" s="131">
        <v>121.622142616196</v>
      </c>
      <c r="L22" s="128">
        <v>-6.2674353873797104</v>
      </c>
      <c r="M22" s="129">
        <v>-4.6793800699154504</v>
      </c>
      <c r="N22" s="129">
        <v>-10.6535383348832</v>
      </c>
      <c r="O22" s="129">
        <v>-9.5407754472669897</v>
      </c>
      <c r="P22" s="129">
        <v>1.24544706849958</v>
      </c>
      <c r="Q22" s="129">
        <v>-5.1000459091823496</v>
      </c>
      <c r="R22" s="58"/>
    </row>
    <row r="23" spans="1:18" x14ac:dyDescent="0.2">
      <c r="A23" s="40" t="s">
        <v>23</v>
      </c>
      <c r="B23" s="19" t="s">
        <v>23</v>
      </c>
      <c r="C23" s="41" t="s">
        <v>11</v>
      </c>
      <c r="D23" s="42" t="s">
        <v>12</v>
      </c>
      <c r="E23" s="19"/>
      <c r="F23" s="124">
        <v>68.660559895056906</v>
      </c>
      <c r="G23" s="125">
        <v>69.768139303855506</v>
      </c>
      <c r="H23" s="126">
        <v>166.56919366481901</v>
      </c>
      <c r="I23" s="127">
        <v>157.82537821718299</v>
      </c>
      <c r="J23" s="126">
        <v>114.367340982946</v>
      </c>
      <c r="K23" s="127">
        <v>110.111829731401</v>
      </c>
      <c r="L23" s="124">
        <v>-1.5875146160554701</v>
      </c>
      <c r="M23" s="125">
        <v>5.5401834270301604</v>
      </c>
      <c r="N23" s="125">
        <v>3.86471758931429</v>
      </c>
      <c r="O23" s="125">
        <v>4.4803016215112699</v>
      </c>
      <c r="P23" s="125">
        <v>0.59267867518884298</v>
      </c>
      <c r="Q23" s="125">
        <v>-1.0042448014615</v>
      </c>
      <c r="R23" s="58"/>
    </row>
    <row r="24" spans="1:18" x14ac:dyDescent="0.2">
      <c r="A24" s="40" t="s">
        <v>24</v>
      </c>
      <c r="B24" s="19" t="s">
        <v>24</v>
      </c>
      <c r="C24" s="41" t="s">
        <v>11</v>
      </c>
      <c r="D24" s="42" t="s">
        <v>12</v>
      </c>
      <c r="E24" s="19"/>
      <c r="F24" s="128">
        <v>66.8749019999144</v>
      </c>
      <c r="G24" s="129">
        <v>66.327978133253296</v>
      </c>
      <c r="H24" s="130">
        <v>107.675920952365</v>
      </c>
      <c r="I24" s="131">
        <v>104.657309790011</v>
      </c>
      <c r="J24" s="130">
        <v>72.008166614399897</v>
      </c>
      <c r="K24" s="131">
        <v>69.417077552369804</v>
      </c>
      <c r="L24" s="128">
        <v>0.82457491100109803</v>
      </c>
      <c r="M24" s="129">
        <v>2.88428124935679</v>
      </c>
      <c r="N24" s="129">
        <v>3.73263921990279</v>
      </c>
      <c r="O24" s="129">
        <v>11.904165203022201</v>
      </c>
      <c r="P24" s="129">
        <v>7.8774877845310396</v>
      </c>
      <c r="Q24" s="129">
        <v>8.7670184834205607</v>
      </c>
      <c r="R24" s="58"/>
    </row>
    <row r="25" spans="1:18" x14ac:dyDescent="0.2">
      <c r="A25" s="40" t="s">
        <v>25</v>
      </c>
      <c r="B25" s="19" t="s">
        <v>25</v>
      </c>
      <c r="C25" s="41" t="s">
        <v>11</v>
      </c>
      <c r="D25" s="42" t="s">
        <v>12</v>
      </c>
      <c r="E25" s="19"/>
      <c r="F25" s="124">
        <v>70.920299217344294</v>
      </c>
      <c r="G25" s="125">
        <v>72.137563417604497</v>
      </c>
      <c r="H25" s="126">
        <v>134.338251578783</v>
      </c>
      <c r="I25" s="127">
        <v>125.65130886077</v>
      </c>
      <c r="J25" s="126">
        <v>95.273089983022004</v>
      </c>
      <c r="K25" s="127">
        <v>90.641792614488196</v>
      </c>
      <c r="L25" s="124">
        <v>-1.68742073143426</v>
      </c>
      <c r="M25" s="125">
        <v>6.9135314202249702</v>
      </c>
      <c r="N25" s="125">
        <v>5.1094503263315998</v>
      </c>
      <c r="O25" s="125">
        <v>7.7915260366126802</v>
      </c>
      <c r="P25" s="125">
        <v>2.55169797002466</v>
      </c>
      <c r="Q25" s="125">
        <v>0.82121935804061097</v>
      </c>
      <c r="R25" s="58"/>
    </row>
    <row r="26" spans="1:18" x14ac:dyDescent="0.2">
      <c r="A26" s="40" t="s">
        <v>26</v>
      </c>
      <c r="B26" s="19" t="s">
        <v>26</v>
      </c>
      <c r="C26" s="41" t="s">
        <v>11</v>
      </c>
      <c r="D26" s="42" t="s">
        <v>12</v>
      </c>
      <c r="E26" s="19"/>
      <c r="F26" s="128">
        <v>48.850785161971501</v>
      </c>
      <c r="G26" s="129">
        <v>50.656561391656801</v>
      </c>
      <c r="H26" s="130">
        <v>132.595575486581</v>
      </c>
      <c r="I26" s="131">
        <v>141.74947155657401</v>
      </c>
      <c r="J26" s="130">
        <v>64.7739797152297</v>
      </c>
      <c r="K26" s="131">
        <v>71.805408081405105</v>
      </c>
      <c r="L26" s="128">
        <v>-3.5647430067818102</v>
      </c>
      <c r="M26" s="129">
        <v>-6.4577990799347704</v>
      </c>
      <c r="N26" s="129">
        <v>-9.7923381456225904</v>
      </c>
      <c r="O26" s="129">
        <v>-10.5480044229367</v>
      </c>
      <c r="P26" s="129">
        <v>-0.83769633507853403</v>
      </c>
      <c r="Q26" s="129">
        <v>-4.3725776203375704</v>
      </c>
      <c r="R26" s="58"/>
    </row>
    <row r="27" spans="1:18" x14ac:dyDescent="0.2">
      <c r="A27" s="40" t="s">
        <v>27</v>
      </c>
      <c r="B27" s="19" t="s">
        <v>27</v>
      </c>
      <c r="C27" s="41" t="s">
        <v>11</v>
      </c>
      <c r="D27" s="42" t="s">
        <v>12</v>
      </c>
      <c r="E27" s="19"/>
      <c r="F27" s="124">
        <v>57.943998741544704</v>
      </c>
      <c r="G27" s="125">
        <v>58.570450395617698</v>
      </c>
      <c r="H27" s="126">
        <v>134.14015196276301</v>
      </c>
      <c r="I27" s="127">
        <v>129.18853002186501</v>
      </c>
      <c r="J27" s="126">
        <v>77.726167965209797</v>
      </c>
      <c r="K27" s="127">
        <v>75.666303893284606</v>
      </c>
      <c r="L27" s="124">
        <v>-1.0695694669267699</v>
      </c>
      <c r="M27" s="125">
        <v>3.8328649920078099</v>
      </c>
      <c r="N27" s="125">
        <v>2.7223003714179899</v>
      </c>
      <c r="O27" s="125">
        <v>2.6738464561484601</v>
      </c>
      <c r="P27" s="125">
        <v>-4.71698113207547E-2</v>
      </c>
      <c r="Q27" s="125">
        <v>-1.1162347643480299</v>
      </c>
      <c r="R27" s="58"/>
    </row>
    <row r="28" spans="1:18" x14ac:dyDescent="0.2">
      <c r="A28" s="40" t="s">
        <v>28</v>
      </c>
      <c r="B28" s="19" t="s">
        <v>28</v>
      </c>
      <c r="C28" s="41" t="s">
        <v>11</v>
      </c>
      <c r="D28" s="42" t="s">
        <v>12</v>
      </c>
      <c r="E28" s="19"/>
      <c r="F28" s="128">
        <v>64.675777579003295</v>
      </c>
      <c r="G28" s="129">
        <v>65.7605306423266</v>
      </c>
      <c r="H28" s="130">
        <v>118.932015767406</v>
      </c>
      <c r="I28" s="131">
        <v>117.79171936117901</v>
      </c>
      <c r="J28" s="130">
        <v>76.920205987952698</v>
      </c>
      <c r="K28" s="131">
        <v>77.460459704631702</v>
      </c>
      <c r="L28" s="128">
        <v>-1.6495503499253601</v>
      </c>
      <c r="M28" s="129">
        <v>0.96806160264138097</v>
      </c>
      <c r="N28" s="129">
        <v>-0.69745741083784796</v>
      </c>
      <c r="O28" s="129">
        <v>-0.55784047925378899</v>
      </c>
      <c r="P28" s="129">
        <v>0.14059753954305701</v>
      </c>
      <c r="Q28" s="129">
        <v>-1.5112720375878199</v>
      </c>
      <c r="R28" s="58"/>
    </row>
    <row r="29" spans="1:18" x14ac:dyDescent="0.2">
      <c r="A29" s="40" t="s">
        <v>29</v>
      </c>
      <c r="B29" s="19" t="s">
        <v>29</v>
      </c>
      <c r="C29" s="41" t="s">
        <v>11</v>
      </c>
      <c r="D29" s="42" t="s">
        <v>12</v>
      </c>
      <c r="E29" s="19"/>
      <c r="F29" s="124">
        <v>61.958848037090597</v>
      </c>
      <c r="G29" s="125">
        <v>61.985771587896203</v>
      </c>
      <c r="H29" s="126">
        <v>88.147994677998994</v>
      </c>
      <c r="I29" s="127">
        <v>90.842006351087704</v>
      </c>
      <c r="J29" s="126">
        <v>54.615482070284102</v>
      </c>
      <c r="K29" s="127">
        <v>56.309118562647399</v>
      </c>
      <c r="L29" s="124">
        <v>-4.34350498766886E-2</v>
      </c>
      <c r="M29" s="125">
        <v>-2.9656012469350301</v>
      </c>
      <c r="N29" s="125">
        <v>-3.0077481864309701</v>
      </c>
      <c r="O29" s="125">
        <v>-3.0077481864309701</v>
      </c>
      <c r="P29" s="125">
        <v>0</v>
      </c>
      <c r="Q29" s="125">
        <v>-4.34350498766886E-2</v>
      </c>
      <c r="R29" s="58"/>
    </row>
    <row r="30" spans="1:18" x14ac:dyDescent="0.2">
      <c r="A30" s="40" t="s">
        <v>30</v>
      </c>
      <c r="B30" s="19" t="s">
        <v>30</v>
      </c>
      <c r="C30" s="41" t="s">
        <v>11</v>
      </c>
      <c r="D30" s="42" t="s">
        <v>12</v>
      </c>
      <c r="E30" s="19"/>
      <c r="F30" s="128">
        <v>70.226649093619599</v>
      </c>
      <c r="G30" s="129">
        <v>66.895958727429004</v>
      </c>
      <c r="H30" s="130">
        <v>95.766221694151298</v>
      </c>
      <c r="I30" s="131">
        <v>96.056700636868698</v>
      </c>
      <c r="J30" s="130">
        <v>67.253408459369496</v>
      </c>
      <c r="K30" s="131">
        <v>64.258050812969699</v>
      </c>
      <c r="L30" s="128">
        <v>4.9789111772232602</v>
      </c>
      <c r="M30" s="129">
        <v>-0.30240362285140399</v>
      </c>
      <c r="N30" s="129">
        <v>4.6614511465933699</v>
      </c>
      <c r="O30" s="129">
        <v>7.4872203349020898</v>
      </c>
      <c r="P30" s="129">
        <v>2.6999140154772099</v>
      </c>
      <c r="Q30" s="129">
        <v>7.8132515133924798</v>
      </c>
      <c r="R30" s="58"/>
    </row>
    <row r="31" spans="1:18" x14ac:dyDescent="0.2">
      <c r="A31" s="19" t="s">
        <v>64</v>
      </c>
      <c r="B31" s="19" t="s">
        <v>64</v>
      </c>
      <c r="C31" s="41" t="s">
        <v>11</v>
      </c>
      <c r="D31" s="42" t="s">
        <v>12</v>
      </c>
      <c r="E31" s="19"/>
      <c r="F31" s="124">
        <v>69.907188078728595</v>
      </c>
      <c r="G31" s="125">
        <v>67.495370170980607</v>
      </c>
      <c r="H31" s="126">
        <v>195.056306467263</v>
      </c>
      <c r="I31" s="127">
        <v>195.24810088216</v>
      </c>
      <c r="J31" s="126">
        <v>136.358379021491</v>
      </c>
      <c r="K31" s="127">
        <v>131.78342844222399</v>
      </c>
      <c r="L31" s="124">
        <v>3.5733086604878199</v>
      </c>
      <c r="M31" s="125">
        <v>-9.8231129537642098E-2</v>
      </c>
      <c r="N31" s="125">
        <v>3.4715674294911101</v>
      </c>
      <c r="O31" s="125">
        <v>3.4715674294911101</v>
      </c>
      <c r="P31" s="125">
        <v>0</v>
      </c>
      <c r="Q31" s="125">
        <v>3.5733086604878199</v>
      </c>
      <c r="R31" s="58"/>
    </row>
    <row r="32" spans="1:18" x14ac:dyDescent="0.2">
      <c r="A32" s="40" t="s">
        <v>31</v>
      </c>
      <c r="B32" s="19" t="s">
        <v>31</v>
      </c>
      <c r="C32" s="41" t="s">
        <v>11</v>
      </c>
      <c r="D32" s="42" t="s">
        <v>12</v>
      </c>
      <c r="E32" s="19"/>
      <c r="F32" s="128">
        <v>69.089349366227296</v>
      </c>
      <c r="G32" s="129">
        <v>70.134591827119294</v>
      </c>
      <c r="H32" s="130">
        <v>122.341991404778</v>
      </c>
      <c r="I32" s="131">
        <v>124.177006717796</v>
      </c>
      <c r="J32" s="130">
        <v>84.525285863247106</v>
      </c>
      <c r="K32" s="131">
        <v>87.091036804661201</v>
      </c>
      <c r="L32" s="128">
        <v>-1.49033798253008</v>
      </c>
      <c r="M32" s="129">
        <v>-1.4777416218355</v>
      </c>
      <c r="N32" s="129">
        <v>-2.9460562596917099</v>
      </c>
      <c r="O32" s="129">
        <v>3.0548448381754398</v>
      </c>
      <c r="P32" s="129">
        <v>6.1830574488802297</v>
      </c>
      <c r="Q32" s="129">
        <v>4.6005710127078299</v>
      </c>
      <c r="R32" s="58"/>
    </row>
    <row r="33" spans="1:18" x14ac:dyDescent="0.2">
      <c r="A33" s="40" t="s">
        <v>32</v>
      </c>
      <c r="B33" s="19" t="s">
        <v>32</v>
      </c>
      <c r="C33" s="41" t="s">
        <v>11</v>
      </c>
      <c r="D33" s="42" t="s">
        <v>12</v>
      </c>
      <c r="E33" s="19"/>
      <c r="F33" s="124">
        <v>67.503122933352898</v>
      </c>
      <c r="G33" s="125">
        <v>64.461018443676906</v>
      </c>
      <c r="H33" s="126">
        <v>105.552905269961</v>
      </c>
      <c r="I33" s="127">
        <v>106.226450448845</v>
      </c>
      <c r="J33" s="126">
        <v>71.2515074041075</v>
      </c>
      <c r="K33" s="127">
        <v>68.474651815893793</v>
      </c>
      <c r="L33" s="124">
        <v>4.71929324593901</v>
      </c>
      <c r="M33" s="125">
        <v>-0.63406541029893404</v>
      </c>
      <c r="N33" s="125">
        <v>4.0553044295570002</v>
      </c>
      <c r="O33" s="125">
        <v>4.0553044295570002</v>
      </c>
      <c r="P33" s="125">
        <v>0</v>
      </c>
      <c r="Q33" s="125">
        <v>4.71929324593901</v>
      </c>
      <c r="R33" s="58"/>
    </row>
    <row r="34" spans="1:18" x14ac:dyDescent="0.2">
      <c r="A34" s="40" t="s">
        <v>33</v>
      </c>
      <c r="B34" s="19" t="s">
        <v>33</v>
      </c>
      <c r="C34" s="41" t="s">
        <v>11</v>
      </c>
      <c r="D34" s="42" t="s">
        <v>12</v>
      </c>
      <c r="E34" s="19"/>
      <c r="F34" s="128">
        <v>71.024884792626693</v>
      </c>
      <c r="G34" s="129">
        <v>68.216445990447994</v>
      </c>
      <c r="H34" s="130">
        <v>100.20923085740399</v>
      </c>
      <c r="I34" s="131">
        <v>100.308652255703</v>
      </c>
      <c r="J34" s="130">
        <v>71.173490768049106</v>
      </c>
      <c r="K34" s="131">
        <v>68.4269975897584</v>
      </c>
      <c r="L34" s="128">
        <v>4.11695268113494</v>
      </c>
      <c r="M34" s="129">
        <v>-9.9115476146055703E-2</v>
      </c>
      <c r="N34" s="129">
        <v>4.0137566677362697</v>
      </c>
      <c r="O34" s="129">
        <v>4.5915001926097396</v>
      </c>
      <c r="P34" s="129">
        <v>0.55544914767285902</v>
      </c>
      <c r="Q34" s="129">
        <v>4.6952694073852603</v>
      </c>
      <c r="R34" s="58"/>
    </row>
    <row r="35" spans="1:18" x14ac:dyDescent="0.2">
      <c r="A35" s="40" t="s">
        <v>63</v>
      </c>
      <c r="B35" s="40" t="s">
        <v>46</v>
      </c>
      <c r="C35" s="41" t="s">
        <v>11</v>
      </c>
      <c r="D35" s="42" t="s">
        <v>12</v>
      </c>
      <c r="E35" s="19"/>
      <c r="F35" s="124">
        <v>51.365434913822</v>
      </c>
      <c r="G35" s="125">
        <v>50.923477475703699</v>
      </c>
      <c r="H35" s="126">
        <v>105.769557911503</v>
      </c>
      <c r="I35" s="127">
        <v>105.932884473093</v>
      </c>
      <c r="J35" s="126">
        <v>54.328993427670802</v>
      </c>
      <c r="K35" s="127">
        <v>53.944708564018804</v>
      </c>
      <c r="L35" s="124">
        <v>0.867885423435794</v>
      </c>
      <c r="M35" s="125">
        <v>-0.15417928285580801</v>
      </c>
      <c r="N35" s="125">
        <v>0.71236804105812201</v>
      </c>
      <c r="O35" s="125">
        <v>1.9523287966935801</v>
      </c>
      <c r="P35" s="125">
        <v>1.2311901504787901</v>
      </c>
      <c r="Q35" s="125">
        <v>2.1097608937653698</v>
      </c>
      <c r="R35" s="58"/>
    </row>
    <row r="36" spans="1:18" x14ac:dyDescent="0.2">
      <c r="A36" s="40" t="s">
        <v>34</v>
      </c>
      <c r="B36" s="19" t="s">
        <v>34</v>
      </c>
      <c r="C36" s="41" t="s">
        <v>11</v>
      </c>
      <c r="D36" s="42" t="s">
        <v>12</v>
      </c>
      <c r="E36" s="19"/>
      <c r="F36" s="128">
        <v>58.2238010657193</v>
      </c>
      <c r="G36" s="129">
        <v>59.460048540257702</v>
      </c>
      <c r="H36" s="130">
        <v>109.879251510559</v>
      </c>
      <c r="I36" s="131">
        <v>104.58558665306001</v>
      </c>
      <c r="J36" s="130">
        <v>63.975876812009297</v>
      </c>
      <c r="K36" s="131">
        <v>62.186640590023302</v>
      </c>
      <c r="L36" s="128">
        <v>-2.0791228814779901</v>
      </c>
      <c r="M36" s="129">
        <v>5.0615625220508402</v>
      </c>
      <c r="N36" s="129">
        <v>2.87720353601657</v>
      </c>
      <c r="O36" s="129">
        <v>5.7703900488994302</v>
      </c>
      <c r="P36" s="129">
        <v>2.8122717311906502</v>
      </c>
      <c r="Q36" s="129">
        <v>0.67467826466013403</v>
      </c>
      <c r="R36" s="58"/>
    </row>
    <row r="37" spans="1:18" x14ac:dyDescent="0.2">
      <c r="A37" s="40" t="s">
        <v>35</v>
      </c>
      <c r="B37" s="19" t="s">
        <v>35</v>
      </c>
      <c r="C37" s="41" t="s">
        <v>11</v>
      </c>
      <c r="D37" s="42" t="s">
        <v>12</v>
      </c>
      <c r="E37" s="19"/>
      <c r="F37" s="124">
        <v>62.785413183393899</v>
      </c>
      <c r="G37" s="125">
        <v>64.744895604649102</v>
      </c>
      <c r="H37" s="126">
        <v>157.23576707554</v>
      </c>
      <c r="I37" s="127">
        <v>153.921995071634</v>
      </c>
      <c r="J37" s="126">
        <v>98.721126030456901</v>
      </c>
      <c r="K37" s="127">
        <v>99.656635021722906</v>
      </c>
      <c r="L37" s="124">
        <v>-3.0264662610940301</v>
      </c>
      <c r="M37" s="125">
        <v>2.1528904964907301</v>
      </c>
      <c r="N37" s="125">
        <v>-0.93873226911788699</v>
      </c>
      <c r="O37" s="125">
        <v>1.16680050096421</v>
      </c>
      <c r="P37" s="125">
        <v>2.1254853872879602</v>
      </c>
      <c r="Q37" s="125">
        <v>-0.96530797193682705</v>
      </c>
      <c r="R37" s="58"/>
    </row>
    <row r="38" spans="1:18" x14ac:dyDescent="0.2">
      <c r="A38" s="40" t="s">
        <v>36</v>
      </c>
      <c r="B38" s="19" t="s">
        <v>47</v>
      </c>
      <c r="C38" s="41" t="s">
        <v>11</v>
      </c>
      <c r="D38" s="42" t="s">
        <v>12</v>
      </c>
      <c r="E38" s="19"/>
      <c r="F38" s="128">
        <v>63.429088851160103</v>
      </c>
      <c r="G38" s="129">
        <v>54.300676725890099</v>
      </c>
      <c r="H38" s="130">
        <v>110.11713074326001</v>
      </c>
      <c r="I38" s="131">
        <v>109.588703804826</v>
      </c>
      <c r="J38" s="130">
        <v>69.846292699490604</v>
      </c>
      <c r="K38" s="131">
        <v>59.507407781152097</v>
      </c>
      <c r="L38" s="128">
        <v>16.810862544771201</v>
      </c>
      <c r="M38" s="129">
        <v>0.48219106539916701</v>
      </c>
      <c r="N38" s="129">
        <v>17.374114087377801</v>
      </c>
      <c r="O38" s="129">
        <v>23.9867402331456</v>
      </c>
      <c r="P38" s="129">
        <v>5.6338028169014001</v>
      </c>
      <c r="Q38" s="129">
        <v>23.391756209265399</v>
      </c>
      <c r="R38" s="58"/>
    </row>
    <row r="39" spans="1:18" x14ac:dyDescent="0.2">
      <c r="A39" s="40" t="s">
        <v>37</v>
      </c>
      <c r="B39" s="19" t="s">
        <v>37</v>
      </c>
      <c r="C39" s="41" t="s">
        <v>11</v>
      </c>
      <c r="D39" s="42" t="s">
        <v>12</v>
      </c>
      <c r="E39" s="19"/>
      <c r="F39" s="124">
        <v>53.677396255615903</v>
      </c>
      <c r="G39" s="125">
        <v>51.798918569183797</v>
      </c>
      <c r="H39" s="126">
        <v>97.592965971318193</v>
      </c>
      <c r="I39" s="127">
        <v>100.760506434992</v>
      </c>
      <c r="J39" s="126">
        <v>52.385363062032901</v>
      </c>
      <c r="K39" s="127">
        <v>52.192852678158701</v>
      </c>
      <c r="L39" s="124">
        <v>3.62648051025083</v>
      </c>
      <c r="M39" s="125">
        <v>-3.1436329329264199</v>
      </c>
      <c r="N39" s="125">
        <v>0.368844341698011</v>
      </c>
      <c r="O39" s="125">
        <v>0.40479306818142702</v>
      </c>
      <c r="P39" s="125">
        <v>3.58166189111747E-2</v>
      </c>
      <c r="Q39" s="125">
        <v>3.6635960118662498</v>
      </c>
      <c r="R39" s="58"/>
    </row>
    <row r="40" spans="1:18" x14ac:dyDescent="0.2">
      <c r="A40" s="40" t="s">
        <v>38</v>
      </c>
      <c r="B40" s="19" t="s">
        <v>38</v>
      </c>
      <c r="C40" s="41" t="s">
        <v>11</v>
      </c>
      <c r="D40" s="42" t="s">
        <v>12</v>
      </c>
      <c r="E40" s="19"/>
      <c r="F40" s="128">
        <v>54.8129785364629</v>
      </c>
      <c r="G40" s="129">
        <v>56.093424665801599</v>
      </c>
      <c r="H40" s="130">
        <v>107.628553681631</v>
      </c>
      <c r="I40" s="131">
        <v>108.73806905233199</v>
      </c>
      <c r="J40" s="130">
        <v>58.994416028617998</v>
      </c>
      <c r="K40" s="131">
        <v>60.994906846917502</v>
      </c>
      <c r="L40" s="128">
        <v>-2.2827027177738999</v>
      </c>
      <c r="M40" s="129">
        <v>-1.0203559621490601</v>
      </c>
      <c r="N40" s="129">
        <v>-3.2797669866440202</v>
      </c>
      <c r="O40" s="129">
        <v>-6.9893362603087503</v>
      </c>
      <c r="P40" s="129">
        <v>-3.83536014967259</v>
      </c>
      <c r="Q40" s="129">
        <v>-6.0305129970735001</v>
      </c>
      <c r="R40" s="58"/>
    </row>
    <row r="41" spans="1:18" x14ac:dyDescent="0.2">
      <c r="A41" s="40" t="s">
        <v>39</v>
      </c>
      <c r="B41" s="19" t="s">
        <v>39</v>
      </c>
      <c r="C41" s="41" t="s">
        <v>11</v>
      </c>
      <c r="D41" s="42" t="s">
        <v>12</v>
      </c>
      <c r="E41" s="19"/>
      <c r="F41" s="124">
        <v>56.722399175826702</v>
      </c>
      <c r="G41" s="125">
        <v>55.244290629989102</v>
      </c>
      <c r="H41" s="126">
        <v>117.30479238177701</v>
      </c>
      <c r="I41" s="127">
        <v>112.98676108418501</v>
      </c>
      <c r="J41" s="126">
        <v>66.538092587166702</v>
      </c>
      <c r="K41" s="127">
        <v>62.4187346667592</v>
      </c>
      <c r="L41" s="124">
        <v>2.6755860723011802</v>
      </c>
      <c r="M41" s="125">
        <v>3.8217143815409198</v>
      </c>
      <c r="N41" s="125">
        <v>6.5995537115577498</v>
      </c>
      <c r="O41" s="125">
        <v>11.8426919205492</v>
      </c>
      <c r="P41" s="125">
        <v>4.9185367353212399</v>
      </c>
      <c r="Q41" s="125">
        <v>7.7257224914737002</v>
      </c>
      <c r="R41" s="58"/>
    </row>
    <row r="42" spans="1:18" x14ac:dyDescent="0.2">
      <c r="B42" s="19"/>
      <c r="C42" s="41"/>
      <c r="D42" s="42"/>
    </row>
    <row r="43" spans="1:18" x14ac:dyDescent="0.2">
      <c r="B43" s="19"/>
      <c r="C43" s="41"/>
      <c r="D43" s="42"/>
    </row>
    <row r="44" spans="1:18" x14ac:dyDescent="0.2">
      <c r="A44" s="33" t="s">
        <v>50</v>
      </c>
      <c r="B44" s="19" t="s">
        <v>50</v>
      </c>
      <c r="C44" s="41" t="s">
        <v>11</v>
      </c>
      <c r="D44" s="42" t="s">
        <v>12</v>
      </c>
      <c r="F44" s="133">
        <v>67.333096723211199</v>
      </c>
      <c r="G44" s="134">
        <v>65.983518191029802</v>
      </c>
      <c r="H44" s="135">
        <v>126.87542407087</v>
      </c>
      <c r="I44" s="136">
        <v>127.315966945673</v>
      </c>
      <c r="J44" s="135">
        <v>85.429152007623799</v>
      </c>
      <c r="K44" s="136">
        <v>84.007554209683903</v>
      </c>
      <c r="L44" s="133">
        <v>2.0453267257957002</v>
      </c>
      <c r="M44" s="134">
        <v>-0.34602327215623402</v>
      </c>
      <c r="N44" s="134">
        <v>1.69222614717658</v>
      </c>
      <c r="O44" s="134">
        <v>4.9950614960430499</v>
      </c>
      <c r="P44" s="134">
        <v>3.2478739762136302</v>
      </c>
      <c r="Q44" s="134">
        <v>5.359630336465</v>
      </c>
      <c r="R44" s="58"/>
    </row>
    <row r="45" spans="1:18" x14ac:dyDescent="0.2">
      <c r="A45" s="40" t="s">
        <v>51</v>
      </c>
      <c r="B45" s="19" t="s">
        <v>51</v>
      </c>
      <c r="C45" s="41" t="s">
        <v>11</v>
      </c>
      <c r="D45" s="42" t="s">
        <v>12</v>
      </c>
      <c r="F45" s="137">
        <v>53.771847965900697</v>
      </c>
      <c r="G45" s="138">
        <v>54.740346540896297</v>
      </c>
      <c r="H45" s="139">
        <v>105.679932926829</v>
      </c>
      <c r="I45" s="140">
        <v>104.292609196461</v>
      </c>
      <c r="J45" s="139">
        <v>56.826052863880498</v>
      </c>
      <c r="K45" s="140">
        <v>57.090135690685699</v>
      </c>
      <c r="L45" s="137">
        <v>-1.76925912274235</v>
      </c>
      <c r="M45" s="138">
        <v>1.3302224779460701</v>
      </c>
      <c r="N45" s="138">
        <v>-0.46257172734010599</v>
      </c>
      <c r="O45" s="138">
        <v>-0.46257172734010599</v>
      </c>
      <c r="P45" s="138">
        <v>0</v>
      </c>
      <c r="Q45" s="138">
        <v>-1.76925912274235</v>
      </c>
      <c r="R45" s="58"/>
    </row>
    <row r="46" spans="1:18" x14ac:dyDescent="0.2">
      <c r="A46" s="40" t="s">
        <v>52</v>
      </c>
      <c r="B46" s="19" t="s">
        <v>52</v>
      </c>
      <c r="C46" s="41" t="s">
        <v>11</v>
      </c>
      <c r="D46" s="42" t="s">
        <v>12</v>
      </c>
      <c r="F46" s="141">
        <v>45.104447918146903</v>
      </c>
      <c r="G46" s="142">
        <v>51.057659885354603</v>
      </c>
      <c r="H46" s="143">
        <v>102.888805398025</v>
      </c>
      <c r="I46" s="144">
        <v>107.062661471404</v>
      </c>
      <c r="J46" s="143">
        <v>46.407427644355998</v>
      </c>
      <c r="K46" s="144">
        <v>54.663689558278001</v>
      </c>
      <c r="L46" s="141">
        <v>-11.6597822551505</v>
      </c>
      <c r="M46" s="142">
        <v>-3.8985170142563899</v>
      </c>
      <c r="N46" s="142">
        <v>-15.1037406743646</v>
      </c>
      <c r="O46" s="142">
        <v>-19.422505086051899</v>
      </c>
      <c r="P46" s="142">
        <v>-5.0871080139372804</v>
      </c>
      <c r="Q46" s="142">
        <v>-16.153744551578299</v>
      </c>
      <c r="R46" s="58"/>
    </row>
    <row r="47" spans="1:18" x14ac:dyDescent="0.2">
      <c r="A47" s="40" t="s">
        <v>53</v>
      </c>
      <c r="B47" s="19" t="s">
        <v>53</v>
      </c>
      <c r="C47" s="41" t="s">
        <v>11</v>
      </c>
      <c r="D47" s="42" t="s">
        <v>12</v>
      </c>
      <c r="F47" s="137">
        <v>59.806105372496901</v>
      </c>
      <c r="G47" s="138">
        <v>59.919179231210997</v>
      </c>
      <c r="H47" s="139">
        <v>115.637723821653</v>
      </c>
      <c r="I47" s="140">
        <v>116.407730380251</v>
      </c>
      <c r="J47" s="139">
        <v>69.158418959135304</v>
      </c>
      <c r="K47" s="140">
        <v>69.750556605527706</v>
      </c>
      <c r="L47" s="137">
        <v>-0.188710626822407</v>
      </c>
      <c r="M47" s="138">
        <v>-0.66147373209851301</v>
      </c>
      <c r="N47" s="138">
        <v>-0.84893608769481199</v>
      </c>
      <c r="O47" s="138">
        <v>-0.60763082135258095</v>
      </c>
      <c r="P47" s="138">
        <v>0.24337133341872599</v>
      </c>
      <c r="Q47" s="138">
        <v>5.4201439027518603E-2</v>
      </c>
      <c r="R47" s="58"/>
    </row>
    <row r="48" spans="1:18" x14ac:dyDescent="0.2">
      <c r="A48" s="40" t="s">
        <v>54</v>
      </c>
      <c r="B48" s="19" t="s">
        <v>54</v>
      </c>
      <c r="C48" s="41" t="s">
        <v>11</v>
      </c>
      <c r="D48" s="42" t="s">
        <v>12</v>
      </c>
      <c r="F48" s="141">
        <v>69.409552463332005</v>
      </c>
      <c r="G48" s="142">
        <v>70.967433747230103</v>
      </c>
      <c r="H48" s="143">
        <v>156.01764150481699</v>
      </c>
      <c r="I48" s="144">
        <v>154.70350020193399</v>
      </c>
      <c r="J48" s="143">
        <v>108.291146732339</v>
      </c>
      <c r="K48" s="144">
        <v>109.789104010453</v>
      </c>
      <c r="L48" s="141">
        <v>-2.1952058876003502</v>
      </c>
      <c r="M48" s="142">
        <v>0.84945802853035901</v>
      </c>
      <c r="N48" s="142">
        <v>-1.36439521172498</v>
      </c>
      <c r="O48" s="142">
        <v>0.22817354811245</v>
      </c>
      <c r="P48" s="142">
        <v>1.6145982612018701</v>
      </c>
      <c r="Q48" s="142">
        <v>-0.61605138248947899</v>
      </c>
      <c r="R48" s="58"/>
    </row>
    <row r="49" spans="1:18" x14ac:dyDescent="0.2">
      <c r="A49" s="40" t="s">
        <v>55</v>
      </c>
      <c r="B49" s="19" t="s">
        <v>55</v>
      </c>
      <c r="C49" s="41" t="s">
        <v>11</v>
      </c>
      <c r="D49" s="42" t="s">
        <v>12</v>
      </c>
      <c r="F49" s="137">
        <v>51.071873803257503</v>
      </c>
      <c r="G49" s="138">
        <v>52.196322920607699</v>
      </c>
      <c r="H49" s="139">
        <v>96.861705381833602</v>
      </c>
      <c r="I49" s="140">
        <v>99.087380294562493</v>
      </c>
      <c r="J49" s="139">
        <v>49.469087936293199</v>
      </c>
      <c r="K49" s="140">
        <v>51.719968992120499</v>
      </c>
      <c r="L49" s="137">
        <v>-2.15426883434011</v>
      </c>
      <c r="M49" s="138">
        <v>-2.2461739387119999</v>
      </c>
      <c r="N49" s="138">
        <v>-4.3520541479253696</v>
      </c>
      <c r="O49" s="138">
        <v>-3.44971503611335</v>
      </c>
      <c r="P49" s="138">
        <v>0.94339622641509402</v>
      </c>
      <c r="Q49" s="138">
        <v>-1.23119589881502</v>
      </c>
      <c r="R49" s="58"/>
    </row>
    <row r="50" spans="1:18" x14ac:dyDescent="0.2">
      <c r="A50" s="40" t="s">
        <v>56</v>
      </c>
      <c r="B50" s="19" t="s">
        <v>56</v>
      </c>
      <c r="C50" s="41" t="s">
        <v>11</v>
      </c>
      <c r="D50" s="42" t="s">
        <v>12</v>
      </c>
      <c r="F50" s="141">
        <v>60.695736892250999</v>
      </c>
      <c r="G50" s="142">
        <v>58.147811600787499</v>
      </c>
      <c r="H50" s="143">
        <v>111.30627615754101</v>
      </c>
      <c r="I50" s="144">
        <v>104.436056648001</v>
      </c>
      <c r="J50" s="143">
        <v>67.558164521143595</v>
      </c>
      <c r="K50" s="144">
        <v>60.727281462971298</v>
      </c>
      <c r="L50" s="141">
        <v>4.38180770921569</v>
      </c>
      <c r="M50" s="142">
        <v>6.5783980457019</v>
      </c>
      <c r="N50" s="142">
        <v>11.248458507626999</v>
      </c>
      <c r="O50" s="142">
        <v>17.594321281653599</v>
      </c>
      <c r="P50" s="142">
        <v>5.7042253521126698</v>
      </c>
      <c r="Q50" s="142">
        <v>10.3359812475582</v>
      </c>
      <c r="R50" s="58"/>
    </row>
    <row r="51" spans="1:18" x14ac:dyDescent="0.2">
      <c r="A51" s="40" t="s">
        <v>57</v>
      </c>
      <c r="B51" s="19" t="s">
        <v>57</v>
      </c>
      <c r="C51" s="41" t="s">
        <v>11</v>
      </c>
      <c r="D51" s="42" t="s">
        <v>12</v>
      </c>
      <c r="F51" s="137">
        <v>56.245433302707802</v>
      </c>
      <c r="G51" s="138">
        <v>54.123040952763603</v>
      </c>
      <c r="H51" s="139">
        <v>113.17030721245</v>
      </c>
      <c r="I51" s="140">
        <v>114.39582284290999</v>
      </c>
      <c r="J51" s="139">
        <v>63.6531296616484</v>
      </c>
      <c r="K51" s="140">
        <v>61.914498045519302</v>
      </c>
      <c r="L51" s="137">
        <v>3.9214211038076798</v>
      </c>
      <c r="M51" s="138">
        <v>-1.07129403854422</v>
      </c>
      <c r="N51" s="138">
        <v>2.8081171147521502</v>
      </c>
      <c r="O51" s="138">
        <v>3.8327053713884101</v>
      </c>
      <c r="P51" s="138">
        <v>0.99660249150622804</v>
      </c>
      <c r="Q51" s="138">
        <v>4.9571045757369099</v>
      </c>
      <c r="R51" s="58"/>
    </row>
    <row r="52" spans="1:18" x14ac:dyDescent="0.2">
      <c r="A52" s="40" t="s">
        <v>58</v>
      </c>
      <c r="B52" s="19" t="s">
        <v>58</v>
      </c>
      <c r="C52" s="41" t="s">
        <v>11</v>
      </c>
      <c r="D52" s="42" t="s">
        <v>12</v>
      </c>
      <c r="F52" s="141">
        <v>50.2565231751623</v>
      </c>
      <c r="G52" s="142">
        <v>51.549328938073899</v>
      </c>
      <c r="H52" s="143">
        <v>88.945380301436998</v>
      </c>
      <c r="I52" s="144">
        <v>87.599620426620305</v>
      </c>
      <c r="J52" s="143">
        <v>44.700855664427998</v>
      </c>
      <c r="K52" s="144">
        <v>45.157016482222701</v>
      </c>
      <c r="L52" s="141">
        <v>-2.5079002763830101</v>
      </c>
      <c r="M52" s="142">
        <v>1.5362622215286901</v>
      </c>
      <c r="N52" s="142">
        <v>-1.0101659793540001</v>
      </c>
      <c r="O52" s="142">
        <v>5.8540925841214504</v>
      </c>
      <c r="P52" s="142">
        <v>6.9343065693430601</v>
      </c>
      <c r="Q52" s="142">
        <v>4.2525007993422497</v>
      </c>
      <c r="R52" s="58"/>
    </row>
    <row r="53" spans="1:18" x14ac:dyDescent="0.2">
      <c r="A53" s="40" t="s">
        <v>59</v>
      </c>
      <c r="B53" s="19" t="s">
        <v>59</v>
      </c>
      <c r="C53" s="41" t="s">
        <v>11</v>
      </c>
      <c r="D53" s="42" t="s">
        <v>12</v>
      </c>
      <c r="F53" s="137">
        <v>56.185006366723201</v>
      </c>
      <c r="G53" s="138">
        <v>56.310557102813</v>
      </c>
      <c r="H53" s="139">
        <v>120.540705949935</v>
      </c>
      <c r="I53" s="140">
        <v>114.755952205646</v>
      </c>
      <c r="J53" s="139">
        <v>67.725803312464606</v>
      </c>
      <c r="K53" s="140">
        <v>64.619715995637605</v>
      </c>
      <c r="L53" s="137">
        <v>-0.22296127502434601</v>
      </c>
      <c r="M53" s="138">
        <v>5.0409182557453702</v>
      </c>
      <c r="N53" s="138">
        <v>4.8067176851050801</v>
      </c>
      <c r="O53" s="138">
        <v>6.8272998366201003</v>
      </c>
      <c r="P53" s="138">
        <v>1.9279128248113899</v>
      </c>
      <c r="Q53" s="138">
        <v>1.7006530507714901</v>
      </c>
      <c r="R53" s="58"/>
    </row>
    <row r="54" spans="1:18" x14ac:dyDescent="0.2">
      <c r="A54" s="63" t="s">
        <v>66</v>
      </c>
      <c r="B54" s="19" t="s">
        <v>72</v>
      </c>
      <c r="C54" s="41" t="s">
        <v>11</v>
      </c>
      <c r="D54" s="42" t="s">
        <v>12</v>
      </c>
      <c r="F54" s="141">
        <v>60.017684851469603</v>
      </c>
      <c r="G54" s="142">
        <v>59.5451566084554</v>
      </c>
      <c r="H54" s="143">
        <v>312.01930456350999</v>
      </c>
      <c r="I54" s="144">
        <v>306.84750044227701</v>
      </c>
      <c r="J54" s="143">
        <v>187.26676288867401</v>
      </c>
      <c r="K54" s="144">
        <v>182.71282468748501</v>
      </c>
      <c r="L54" s="141">
        <v>0.79356285200714705</v>
      </c>
      <c r="M54" s="142">
        <v>1.68546398904286</v>
      </c>
      <c r="N54" s="142">
        <v>2.4924020571510099</v>
      </c>
      <c r="O54" s="142">
        <v>7.1781940234793904</v>
      </c>
      <c r="P54" s="142">
        <v>4.5718432510885298</v>
      </c>
      <c r="Q54" s="142">
        <v>5.40168655278831</v>
      </c>
    </row>
    <row r="55" spans="1:18" x14ac:dyDescent="0.2">
      <c r="A55" s="19" t="s">
        <v>67</v>
      </c>
      <c r="B55" t="s">
        <v>73</v>
      </c>
      <c r="C55" s="41" t="s">
        <v>11</v>
      </c>
      <c r="D55" s="42" t="s">
        <v>12</v>
      </c>
      <c r="F55" s="137">
        <v>68.538454261659197</v>
      </c>
      <c r="G55" s="138">
        <v>70.343438917296695</v>
      </c>
      <c r="H55" s="139">
        <v>197.77575096270601</v>
      </c>
      <c r="I55" s="140">
        <v>195.51174635512601</v>
      </c>
      <c r="J55" s="139">
        <v>135.552442614227</v>
      </c>
      <c r="K55" s="140">
        <v>137.52968587345799</v>
      </c>
      <c r="L55" s="137">
        <v>-2.5659602138012998</v>
      </c>
      <c r="M55" s="138">
        <v>1.1579890465854199</v>
      </c>
      <c r="N55" s="138">
        <v>-1.4376847054314299</v>
      </c>
      <c r="O55" s="138">
        <v>0.38004783229412498</v>
      </c>
      <c r="P55" s="138">
        <v>1.8442469946987201</v>
      </c>
      <c r="Q55" s="138">
        <v>-0.769035863230772</v>
      </c>
    </row>
    <row r="56" spans="1:18" x14ac:dyDescent="0.2">
      <c r="A56" s="63" t="s">
        <v>68</v>
      </c>
      <c r="B56" t="s">
        <v>74</v>
      </c>
      <c r="C56" s="41" t="s">
        <v>11</v>
      </c>
      <c r="D56" s="42" t="s">
        <v>12</v>
      </c>
      <c r="F56" s="141">
        <v>69.180519950451696</v>
      </c>
      <c r="G56" s="142">
        <v>71.0073032530901</v>
      </c>
      <c r="H56" s="143">
        <v>152.094520082027</v>
      </c>
      <c r="I56" s="144">
        <v>151.04778664116</v>
      </c>
      <c r="J56" s="143">
        <v>105.21977980889</v>
      </c>
      <c r="K56" s="144">
        <v>107.25495991736901</v>
      </c>
      <c r="L56" s="141">
        <v>-2.5726695972767901</v>
      </c>
      <c r="M56" s="142">
        <v>0.69298164782341298</v>
      </c>
      <c r="N56" s="142">
        <v>-1.89751607762163</v>
      </c>
      <c r="O56" s="142">
        <v>-0.14023551680090501</v>
      </c>
      <c r="P56" s="142">
        <v>1.791270200876</v>
      </c>
      <c r="Q56" s="142">
        <v>-0.82748286026380602</v>
      </c>
    </row>
    <row r="57" spans="1:18" x14ac:dyDescent="0.2">
      <c r="A57" s="19" t="s">
        <v>69</v>
      </c>
      <c r="B57" t="s">
        <v>75</v>
      </c>
      <c r="C57" s="41" t="s">
        <v>11</v>
      </c>
      <c r="D57" s="42" t="s">
        <v>12</v>
      </c>
      <c r="F57" s="137">
        <v>64.739136066869506</v>
      </c>
      <c r="G57" s="138">
        <v>66.006576871389001</v>
      </c>
      <c r="H57" s="139">
        <v>122.537442269789</v>
      </c>
      <c r="I57" s="140">
        <v>121.56468766152599</v>
      </c>
      <c r="J57" s="139">
        <v>79.329681483900401</v>
      </c>
      <c r="K57" s="140">
        <v>80.240689009769198</v>
      </c>
      <c r="L57" s="137">
        <v>-1.9201735108745701</v>
      </c>
      <c r="M57" s="138">
        <v>0.80019504592597901</v>
      </c>
      <c r="N57" s="138">
        <v>-1.13534359825579</v>
      </c>
      <c r="O57" s="138">
        <v>2.0776718252975801</v>
      </c>
      <c r="P57" s="138">
        <v>3.2499131039277001</v>
      </c>
      <c r="Q57" s="138">
        <v>1.26733562250506</v>
      </c>
    </row>
    <row r="58" spans="1:18" x14ac:dyDescent="0.2">
      <c r="A58" s="63" t="s">
        <v>70</v>
      </c>
      <c r="B58" t="s">
        <v>76</v>
      </c>
      <c r="C58" s="41" t="s">
        <v>11</v>
      </c>
      <c r="D58" s="42" t="s">
        <v>12</v>
      </c>
      <c r="F58" s="141">
        <v>59.932119433105498</v>
      </c>
      <c r="G58" s="142">
        <v>60.503620650776298</v>
      </c>
      <c r="H58" s="143">
        <v>87.587525655616005</v>
      </c>
      <c r="I58" s="144">
        <v>85.787787343484197</v>
      </c>
      <c r="J58" s="143">
        <v>52.493060484425698</v>
      </c>
      <c r="K58" s="144">
        <v>51.904717418996398</v>
      </c>
      <c r="L58" s="141">
        <v>-0.944573583404969</v>
      </c>
      <c r="M58" s="142">
        <v>2.0978957120386701</v>
      </c>
      <c r="N58" s="142">
        <v>1.1335059599303901</v>
      </c>
      <c r="O58" s="142">
        <v>2.0792477405843401</v>
      </c>
      <c r="P58" s="142">
        <v>0.935141891579093</v>
      </c>
      <c r="Q58" s="142">
        <v>-1.8264795101085699E-2</v>
      </c>
    </row>
    <row r="59" spans="1:18" x14ac:dyDescent="0.2">
      <c r="A59" s="19" t="s">
        <v>71</v>
      </c>
      <c r="B59" t="s">
        <v>77</v>
      </c>
      <c r="C59" s="41" t="s">
        <v>11</v>
      </c>
      <c r="D59" s="42" t="s">
        <v>12</v>
      </c>
      <c r="F59" s="137">
        <v>53.825887904279</v>
      </c>
      <c r="G59" s="138">
        <v>50.1389999832193</v>
      </c>
      <c r="H59" s="139">
        <v>64.358741447895895</v>
      </c>
      <c r="I59" s="140">
        <v>65.467969514820794</v>
      </c>
      <c r="J59" s="139">
        <v>34.641664028349197</v>
      </c>
      <c r="K59" s="140">
        <v>32.824985224050003</v>
      </c>
      <c r="L59" s="137">
        <v>7.3533335772426502</v>
      </c>
      <c r="M59" s="138">
        <v>-1.6943065061362801</v>
      </c>
      <c r="N59" s="138">
        <v>5.5344390618892403</v>
      </c>
      <c r="O59" s="138">
        <v>5.0860961180681397</v>
      </c>
      <c r="P59" s="138">
        <v>-0.42483093462805599</v>
      </c>
      <c r="Q59" s="138">
        <v>6.8972634068520797</v>
      </c>
    </row>
  </sheetData>
  <sheetProtection selectLockedCells="1" selectUnlockedCells="1"/>
  <mergeCells count="6">
    <mergeCell ref="C6:D6"/>
    <mergeCell ref="F7:G7"/>
    <mergeCell ref="H7:I7"/>
    <mergeCell ref="J7:K7"/>
    <mergeCell ref="F1:Q1"/>
    <mergeCell ref="F6:Q6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workbookViewId="0">
      <selection activeCell="F44" sqref="F44:Q59"/>
    </sheetView>
  </sheetViews>
  <sheetFormatPr defaultColWidth="8.85546875" defaultRowHeight="12.75" x14ac:dyDescent="0.2"/>
  <cols>
    <col min="1" max="1" width="33" customWidth="1"/>
    <col min="2" max="2" width="21.7109375" customWidth="1"/>
    <col min="12" max="12" width="12.140625" customWidth="1"/>
  </cols>
  <sheetData>
    <row r="1" spans="1:18" ht="25.5" x14ac:dyDescent="0.35">
      <c r="A1" s="43" t="s">
        <v>87</v>
      </c>
      <c r="B1" s="56" t="s">
        <v>60</v>
      </c>
      <c r="D1" s="46"/>
      <c r="E1" s="1"/>
      <c r="F1" s="107" t="s">
        <v>85</v>
      </c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</row>
    <row r="2" spans="1:18" ht="25.5" x14ac:dyDescent="0.35">
      <c r="A2" s="24"/>
      <c r="B2" s="1"/>
      <c r="C2" s="22"/>
      <c r="D2" s="23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5"/>
      <c r="B3" s="1"/>
      <c r="C3" s="25"/>
      <c r="D3" s="26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27"/>
      <c r="C6" s="108" t="s">
        <v>0</v>
      </c>
      <c r="D6" s="109"/>
      <c r="E6" s="28"/>
      <c r="F6" s="107" t="s">
        <v>85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</row>
    <row r="7" spans="1:18" x14ac:dyDescent="0.2">
      <c r="A7" s="4"/>
      <c r="B7" s="29"/>
      <c r="C7" s="3"/>
      <c r="D7" s="17"/>
      <c r="E7" s="30"/>
      <c r="F7" s="110" t="s">
        <v>1</v>
      </c>
      <c r="G7" s="111"/>
      <c r="H7" s="110" t="s">
        <v>2</v>
      </c>
      <c r="I7" s="111"/>
      <c r="J7" s="110" t="s">
        <v>3</v>
      </c>
      <c r="K7" s="111"/>
      <c r="L7" s="49" t="s">
        <v>79</v>
      </c>
      <c r="M7" s="50"/>
      <c r="N7" s="50"/>
      <c r="O7" s="50"/>
      <c r="P7" s="50"/>
      <c r="Q7" s="51"/>
    </row>
    <row r="8" spans="1:18" ht="22.5" x14ac:dyDescent="0.2">
      <c r="A8" s="6"/>
      <c r="B8" s="31"/>
      <c r="C8" s="5" t="s">
        <v>4</v>
      </c>
      <c r="D8" s="5" t="s">
        <v>5</v>
      </c>
      <c r="E8" s="32"/>
      <c r="F8" s="5">
        <v>2025</v>
      </c>
      <c r="G8" s="52">
        <v>2024</v>
      </c>
      <c r="H8" s="5">
        <v>2025</v>
      </c>
      <c r="I8" s="52">
        <v>2024</v>
      </c>
      <c r="J8" s="5">
        <v>2025</v>
      </c>
      <c r="K8" s="52">
        <v>2024</v>
      </c>
      <c r="L8" s="5" t="s">
        <v>6</v>
      </c>
      <c r="M8" s="53" t="s">
        <v>2</v>
      </c>
      <c r="N8" s="53" t="s">
        <v>3</v>
      </c>
      <c r="O8" s="54" t="s">
        <v>7</v>
      </c>
      <c r="P8" s="54" t="s">
        <v>8</v>
      </c>
      <c r="Q8" s="55" t="s">
        <v>9</v>
      </c>
    </row>
    <row r="9" spans="1:18" x14ac:dyDescent="0.2">
      <c r="A9" s="33" t="s">
        <v>10</v>
      </c>
      <c r="B9" s="19" t="s">
        <v>10</v>
      </c>
      <c r="C9" s="34" t="s">
        <v>11</v>
      </c>
      <c r="D9" s="35" t="s">
        <v>12</v>
      </c>
      <c r="E9" s="19"/>
      <c r="F9" s="159">
        <v>58.382171989544503</v>
      </c>
      <c r="G9" s="160">
        <v>58.162714353471202</v>
      </c>
      <c r="H9" s="161">
        <v>157.71486406486699</v>
      </c>
      <c r="I9" s="162">
        <v>154.83002754455899</v>
      </c>
      <c r="J9" s="161">
        <v>92.077363191427594</v>
      </c>
      <c r="K9" s="162">
        <v>90.053346654143297</v>
      </c>
      <c r="L9" s="159">
        <v>0.37731670282713198</v>
      </c>
      <c r="M9" s="160">
        <v>1.8632280611573899</v>
      </c>
      <c r="N9" s="160">
        <v>2.2475750346710299</v>
      </c>
      <c r="O9" s="160">
        <v>2.90087542061173</v>
      </c>
      <c r="P9" s="160">
        <v>0.63893973594891995</v>
      </c>
      <c r="Q9" s="160">
        <v>1.01866726512078</v>
      </c>
      <c r="R9" s="58"/>
    </row>
    <row r="10" spans="1:18" x14ac:dyDescent="0.2">
      <c r="A10" s="36"/>
      <c r="B10" s="19"/>
      <c r="C10" s="37"/>
      <c r="D10" s="38"/>
      <c r="E10" s="1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57"/>
    </row>
    <row r="11" spans="1:18" x14ac:dyDescent="0.2">
      <c r="A11" s="33" t="s">
        <v>13</v>
      </c>
      <c r="B11" s="19" t="s">
        <v>13</v>
      </c>
      <c r="C11" s="34" t="s">
        <v>11</v>
      </c>
      <c r="D11" s="35" t="s">
        <v>12</v>
      </c>
      <c r="E11" s="19"/>
      <c r="F11" s="159">
        <v>55.903468182602701</v>
      </c>
      <c r="G11" s="160">
        <v>55.248426650541099</v>
      </c>
      <c r="H11" s="161">
        <v>123.780302187072</v>
      </c>
      <c r="I11" s="162">
        <v>120.145754673892</v>
      </c>
      <c r="J11" s="161">
        <v>69.197481849479502</v>
      </c>
      <c r="K11" s="162">
        <v>66.378639144744497</v>
      </c>
      <c r="L11" s="159">
        <v>1.1856292962058299</v>
      </c>
      <c r="M11" s="160">
        <v>3.0251152219611499</v>
      </c>
      <c r="N11" s="160">
        <v>4.2466111704825398</v>
      </c>
      <c r="O11" s="160">
        <v>5.8611105815633699</v>
      </c>
      <c r="P11" s="160">
        <v>1.54873083446378</v>
      </c>
      <c r="Q11" s="160">
        <v>2.7527223371623899</v>
      </c>
      <c r="R11" s="58"/>
    </row>
    <row r="12" spans="1:18" x14ac:dyDescent="0.2">
      <c r="A12" s="36"/>
      <c r="B12" s="19"/>
      <c r="C12" s="37"/>
      <c r="D12" s="38"/>
      <c r="E12" s="1"/>
      <c r="F12" s="164"/>
      <c r="G12" s="164"/>
      <c r="H12" s="165"/>
      <c r="I12" s="165"/>
      <c r="J12" s="165"/>
      <c r="K12" s="165"/>
      <c r="L12" s="164"/>
      <c r="M12" s="164"/>
      <c r="N12" s="164"/>
      <c r="O12" s="164"/>
      <c r="P12" s="164"/>
      <c r="Q12" s="164"/>
      <c r="R12" s="57"/>
    </row>
    <row r="13" spans="1:18" x14ac:dyDescent="0.2">
      <c r="A13" s="39" t="s">
        <v>14</v>
      </c>
      <c r="B13" s="19"/>
      <c r="C13" s="7"/>
      <c r="D13" s="18"/>
      <c r="E13" s="1"/>
      <c r="F13" s="158"/>
      <c r="G13" s="158"/>
      <c r="H13" s="174"/>
      <c r="I13" s="174"/>
      <c r="J13" s="174"/>
      <c r="K13" s="174"/>
      <c r="L13" s="158"/>
      <c r="M13" s="158"/>
      <c r="N13" s="158"/>
      <c r="O13" s="158"/>
      <c r="P13" s="158"/>
      <c r="Q13" s="158"/>
      <c r="R13" s="57"/>
    </row>
    <row r="14" spans="1:18" x14ac:dyDescent="0.2">
      <c r="A14" s="33" t="s">
        <v>15</v>
      </c>
      <c r="B14" s="19" t="s">
        <v>15</v>
      </c>
      <c r="C14" s="34" t="s">
        <v>11</v>
      </c>
      <c r="D14" s="35" t="s">
        <v>12</v>
      </c>
      <c r="E14" s="19"/>
      <c r="F14" s="159">
        <v>51.660418645460098</v>
      </c>
      <c r="G14" s="160">
        <v>52.065874067920397</v>
      </c>
      <c r="H14" s="161">
        <v>106.525139192832</v>
      </c>
      <c r="I14" s="162">
        <v>106.89744026438601</v>
      </c>
      <c r="J14" s="161">
        <v>55.031332869676604</v>
      </c>
      <c r="K14" s="162">
        <v>55.657086629886003</v>
      </c>
      <c r="L14" s="159">
        <v>-0.77873545718511705</v>
      </c>
      <c r="M14" s="160">
        <v>-0.34827875263713598</v>
      </c>
      <c r="N14" s="160">
        <v>-1.12430203968562</v>
      </c>
      <c r="O14" s="160">
        <v>-0.70185034042416305</v>
      </c>
      <c r="P14" s="160">
        <v>0.427255339761063</v>
      </c>
      <c r="Q14" s="160">
        <v>-0.35480730624749002</v>
      </c>
      <c r="R14" s="58"/>
    </row>
    <row r="15" spans="1:18" x14ac:dyDescent="0.2">
      <c r="A15" s="40" t="s">
        <v>16</v>
      </c>
      <c r="B15" s="19" t="s">
        <v>48</v>
      </c>
      <c r="C15" s="41" t="s">
        <v>11</v>
      </c>
      <c r="D15" s="42" t="s">
        <v>12</v>
      </c>
      <c r="E15" s="19"/>
      <c r="F15" s="166">
        <v>60.747209114006097</v>
      </c>
      <c r="G15" s="167">
        <v>59.620108436159498</v>
      </c>
      <c r="H15" s="168">
        <v>114.383218418927</v>
      </c>
      <c r="I15" s="169">
        <v>114.470957024999</v>
      </c>
      <c r="J15" s="168">
        <v>69.484612884276302</v>
      </c>
      <c r="K15" s="169">
        <v>68.247708706214098</v>
      </c>
      <c r="L15" s="166">
        <v>1.8904706942180201</v>
      </c>
      <c r="M15" s="167">
        <v>-7.6647045112542805E-2</v>
      </c>
      <c r="N15" s="167">
        <v>1.8123746591796399</v>
      </c>
      <c r="O15" s="167">
        <v>4.6211730258612604</v>
      </c>
      <c r="P15" s="167">
        <v>2.7587985999581699</v>
      </c>
      <c r="Q15" s="167">
        <v>4.7014235732209002</v>
      </c>
      <c r="R15" s="58"/>
    </row>
    <row r="16" spans="1:18" x14ac:dyDescent="0.2">
      <c r="A16" s="40" t="s">
        <v>17</v>
      </c>
      <c r="B16" s="19" t="s">
        <v>17</v>
      </c>
      <c r="C16" s="41" t="s">
        <v>11</v>
      </c>
      <c r="D16" s="42" t="s">
        <v>12</v>
      </c>
      <c r="E16" s="19"/>
      <c r="F16" s="170">
        <v>49.663356313981602</v>
      </c>
      <c r="G16" s="171">
        <v>49.4101696960524</v>
      </c>
      <c r="H16" s="172">
        <v>108.61512655625801</v>
      </c>
      <c r="I16" s="173">
        <v>106.685063914468</v>
      </c>
      <c r="J16" s="172">
        <v>53.9419173125169</v>
      </c>
      <c r="K16" s="173">
        <v>52.713271120480698</v>
      </c>
      <c r="L16" s="170">
        <v>0.51241802950020998</v>
      </c>
      <c r="M16" s="171">
        <v>1.8091216998641599</v>
      </c>
      <c r="N16" s="171">
        <v>2.33080999513008</v>
      </c>
      <c r="O16" s="171">
        <v>3.79029649358649</v>
      </c>
      <c r="P16" s="171">
        <v>1.4262434730320901</v>
      </c>
      <c r="Q16" s="171">
        <v>1.9459698312326801</v>
      </c>
      <c r="R16" s="58"/>
    </row>
    <row r="17" spans="1:18" x14ac:dyDescent="0.2">
      <c r="A17" s="40" t="s">
        <v>18</v>
      </c>
      <c r="B17" s="19" t="s">
        <v>18</v>
      </c>
      <c r="C17" s="41" t="s">
        <v>11</v>
      </c>
      <c r="D17" s="42" t="s">
        <v>12</v>
      </c>
      <c r="E17" s="19"/>
      <c r="F17" s="166">
        <v>61.539892133159697</v>
      </c>
      <c r="G17" s="167">
        <v>61.271782006437299</v>
      </c>
      <c r="H17" s="168">
        <v>192.90529374195401</v>
      </c>
      <c r="I17" s="169">
        <v>173.601833351831</v>
      </c>
      <c r="J17" s="168">
        <v>118.713709687953</v>
      </c>
      <c r="K17" s="169">
        <v>106.368936890512</v>
      </c>
      <c r="L17" s="166">
        <v>0.43757520663297</v>
      </c>
      <c r="M17" s="167">
        <v>11.119387403588901</v>
      </c>
      <c r="N17" s="167">
        <v>11.605618292629501</v>
      </c>
      <c r="O17" s="167">
        <v>13.9900403244604</v>
      </c>
      <c r="P17" s="167">
        <v>2.1364713249283001</v>
      </c>
      <c r="Q17" s="167">
        <v>2.5833952003759801</v>
      </c>
      <c r="R17" s="58"/>
    </row>
    <row r="18" spans="1:18" x14ac:dyDescent="0.2">
      <c r="A18" s="36"/>
      <c r="B18" s="19"/>
      <c r="C18" s="37"/>
      <c r="D18" s="38"/>
      <c r="E18" s="1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57"/>
    </row>
    <row r="19" spans="1:18" x14ac:dyDescent="0.2">
      <c r="A19" s="39" t="s">
        <v>19</v>
      </c>
      <c r="B19" s="19"/>
      <c r="C19" s="7"/>
      <c r="D19" s="18"/>
      <c r="E19" s="1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57"/>
    </row>
    <row r="20" spans="1:18" x14ac:dyDescent="0.2">
      <c r="A20" s="33" t="s">
        <v>20</v>
      </c>
      <c r="B20" s="19" t="s">
        <v>20</v>
      </c>
      <c r="C20" s="34" t="s">
        <v>11</v>
      </c>
      <c r="D20" s="35" t="s">
        <v>12</v>
      </c>
      <c r="E20" s="19"/>
      <c r="F20" s="159">
        <v>68.286714107893502</v>
      </c>
      <c r="G20" s="160">
        <v>66.564635208877803</v>
      </c>
      <c r="H20" s="161">
        <v>196.990181061226</v>
      </c>
      <c r="I20" s="162">
        <v>184.15260036512001</v>
      </c>
      <c r="J20" s="161">
        <v>134.518121761901</v>
      </c>
      <c r="K20" s="162">
        <v>122.580506660705</v>
      </c>
      <c r="L20" s="159">
        <v>2.5870777983111299</v>
      </c>
      <c r="M20" s="160">
        <v>6.9711644965383899</v>
      </c>
      <c r="N20" s="160">
        <v>9.7385917438232195</v>
      </c>
      <c r="O20" s="160">
        <v>7.1343948700015796</v>
      </c>
      <c r="P20" s="160">
        <v>-2.37309120924473</v>
      </c>
      <c r="Q20" s="160">
        <v>0.15259287325835699</v>
      </c>
      <c r="R20" s="58"/>
    </row>
    <row r="21" spans="1:18" x14ac:dyDescent="0.2">
      <c r="A21" s="40" t="s">
        <v>21</v>
      </c>
      <c r="B21" s="19" t="s">
        <v>21</v>
      </c>
      <c r="C21" s="41" t="s">
        <v>11</v>
      </c>
      <c r="D21" s="42" t="s">
        <v>12</v>
      </c>
      <c r="E21" s="19"/>
      <c r="F21" s="166">
        <v>57.235679214402602</v>
      </c>
      <c r="G21" s="167">
        <v>54.6741700678173</v>
      </c>
      <c r="H21" s="168">
        <v>143.27227023025401</v>
      </c>
      <c r="I21" s="169">
        <v>134.69189311461901</v>
      </c>
      <c r="J21" s="168">
        <v>82.002856992180298</v>
      </c>
      <c r="K21" s="169">
        <v>73.641674709049596</v>
      </c>
      <c r="L21" s="166">
        <v>4.68504440654152</v>
      </c>
      <c r="M21" s="167">
        <v>6.3703738341055498</v>
      </c>
      <c r="N21" s="167">
        <v>11.3538730836376</v>
      </c>
      <c r="O21" s="167">
        <v>11.1237041456091</v>
      </c>
      <c r="P21" s="167">
        <v>-0.20670043318167999</v>
      </c>
      <c r="Q21" s="167">
        <v>4.4686599662767597</v>
      </c>
      <c r="R21" s="58"/>
    </row>
    <row r="22" spans="1:18" x14ac:dyDescent="0.2">
      <c r="A22" s="40" t="s">
        <v>22</v>
      </c>
      <c r="B22" s="19" t="s">
        <v>22</v>
      </c>
      <c r="C22" s="41" t="s">
        <v>11</v>
      </c>
      <c r="D22" s="42" t="s">
        <v>12</v>
      </c>
      <c r="E22" s="19"/>
      <c r="F22" s="170">
        <v>59.853261640426503</v>
      </c>
      <c r="G22" s="171">
        <v>60.055875403073102</v>
      </c>
      <c r="H22" s="172">
        <v>150.133297061484</v>
      </c>
      <c r="I22" s="173">
        <v>145.08104316750001</v>
      </c>
      <c r="J22" s="172">
        <v>89.859675099609206</v>
      </c>
      <c r="K22" s="173">
        <v>87.129690518152898</v>
      </c>
      <c r="L22" s="170">
        <v>-0.33737542128348003</v>
      </c>
      <c r="M22" s="171">
        <v>3.4823666715375698</v>
      </c>
      <c r="N22" s="171">
        <v>3.13324260102535</v>
      </c>
      <c r="O22" s="171">
        <v>4.4177125476483896</v>
      </c>
      <c r="P22" s="171">
        <v>1.24544706849958</v>
      </c>
      <c r="Q22" s="171">
        <v>0.903869814921895</v>
      </c>
      <c r="R22" s="58"/>
    </row>
    <row r="23" spans="1:18" x14ac:dyDescent="0.2">
      <c r="A23" s="40" t="s">
        <v>23</v>
      </c>
      <c r="B23" s="19" t="s">
        <v>23</v>
      </c>
      <c r="C23" s="41" t="s">
        <v>11</v>
      </c>
      <c r="D23" s="42" t="s">
        <v>12</v>
      </c>
      <c r="E23" s="19"/>
      <c r="F23" s="166">
        <v>62.543771821729301</v>
      </c>
      <c r="G23" s="167">
        <v>60.6294392481297</v>
      </c>
      <c r="H23" s="168">
        <v>163.966759940152</v>
      </c>
      <c r="I23" s="169">
        <v>150.76598142299201</v>
      </c>
      <c r="J23" s="168">
        <v>102.550996200451</v>
      </c>
      <c r="K23" s="169">
        <v>91.408569113699997</v>
      </c>
      <c r="L23" s="166">
        <v>3.15743077511405</v>
      </c>
      <c r="M23" s="167">
        <v>8.7558071075221999</v>
      </c>
      <c r="N23" s="167">
        <v>12.189696430858699</v>
      </c>
      <c r="O23" s="167">
        <v>12.400201532054099</v>
      </c>
      <c r="P23" s="167">
        <v>0.18763318548164101</v>
      </c>
      <c r="Q23" s="167">
        <v>3.35098834853842</v>
      </c>
      <c r="R23" s="58"/>
    </row>
    <row r="24" spans="1:18" x14ac:dyDescent="0.2">
      <c r="A24" s="40" t="s">
        <v>24</v>
      </c>
      <c r="B24" s="19" t="s">
        <v>24</v>
      </c>
      <c r="C24" s="41" t="s">
        <v>11</v>
      </c>
      <c r="D24" s="42" t="s">
        <v>12</v>
      </c>
      <c r="E24" s="19"/>
      <c r="F24" s="170">
        <v>57.043378995433699</v>
      </c>
      <c r="G24" s="171">
        <v>56.4959011271078</v>
      </c>
      <c r="H24" s="172">
        <v>100.566124470381</v>
      </c>
      <c r="I24" s="173">
        <v>97.550882124177306</v>
      </c>
      <c r="J24" s="172">
        <v>57.3663155226592</v>
      </c>
      <c r="K24" s="173">
        <v>55.112249913496697</v>
      </c>
      <c r="L24" s="170">
        <v>0.96905767923627495</v>
      </c>
      <c r="M24" s="171">
        <v>3.09094318836146</v>
      </c>
      <c r="N24" s="171">
        <v>4.08995388992538</v>
      </c>
      <c r="O24" s="171">
        <v>11.566180759629299</v>
      </c>
      <c r="P24" s="171">
        <v>7.1824672701940599</v>
      </c>
      <c r="Q24" s="171">
        <v>8.2211272000707893</v>
      </c>
      <c r="R24" s="58"/>
    </row>
    <row r="25" spans="1:18" x14ac:dyDescent="0.2">
      <c r="A25" s="40" t="s">
        <v>25</v>
      </c>
      <c r="B25" s="19" t="s">
        <v>25</v>
      </c>
      <c r="C25" s="41" t="s">
        <v>11</v>
      </c>
      <c r="D25" s="42" t="s">
        <v>12</v>
      </c>
      <c r="E25" s="19"/>
      <c r="F25" s="166">
        <v>65.497795455246106</v>
      </c>
      <c r="G25" s="167">
        <v>64.643226037648304</v>
      </c>
      <c r="H25" s="168">
        <v>131.14139037827499</v>
      </c>
      <c r="I25" s="169">
        <v>121.297869161712</v>
      </c>
      <c r="J25" s="168">
        <v>85.894719627128694</v>
      </c>
      <c r="K25" s="169">
        <v>78.410855741056906</v>
      </c>
      <c r="L25" s="166">
        <v>1.3219782952975501</v>
      </c>
      <c r="M25" s="167">
        <v>8.1151641694870804</v>
      </c>
      <c r="N25" s="167">
        <v>9.5444231737330192</v>
      </c>
      <c r="O25" s="167">
        <v>12.3396659961323</v>
      </c>
      <c r="P25" s="167">
        <v>2.55169797002466</v>
      </c>
      <c r="Q25" s="167">
        <v>3.9074091586474902</v>
      </c>
      <c r="R25" s="58"/>
    </row>
    <row r="26" spans="1:18" x14ac:dyDescent="0.2">
      <c r="A26" s="40" t="s">
        <v>26</v>
      </c>
      <c r="B26" s="19" t="s">
        <v>26</v>
      </c>
      <c r="C26" s="41" t="s">
        <v>11</v>
      </c>
      <c r="D26" s="42" t="s">
        <v>12</v>
      </c>
      <c r="E26" s="19"/>
      <c r="F26" s="170">
        <v>38.045142555438197</v>
      </c>
      <c r="G26" s="171">
        <v>38.938740205703802</v>
      </c>
      <c r="H26" s="172">
        <v>122.671395837429</v>
      </c>
      <c r="I26" s="173">
        <v>126.71123783576201</v>
      </c>
      <c r="J26" s="172">
        <v>46.670507421095799</v>
      </c>
      <c r="K26" s="173">
        <v>49.339759712299099</v>
      </c>
      <c r="L26" s="170">
        <v>-2.29488074227599</v>
      </c>
      <c r="M26" s="171">
        <v>-3.1882270801977302</v>
      </c>
      <c r="N26" s="171">
        <v>-5.4099418131902404</v>
      </c>
      <c r="O26" s="171">
        <v>-6.3995662513197704</v>
      </c>
      <c r="P26" s="171">
        <v>-1.0462245790937901</v>
      </c>
      <c r="Q26" s="171">
        <v>-3.3170957149831999</v>
      </c>
      <c r="R26" s="58"/>
    </row>
    <row r="27" spans="1:18" x14ac:dyDescent="0.2">
      <c r="A27" s="40" t="s">
        <v>27</v>
      </c>
      <c r="B27" s="19" t="s">
        <v>27</v>
      </c>
      <c r="C27" s="41" t="s">
        <v>11</v>
      </c>
      <c r="D27" s="42" t="s">
        <v>12</v>
      </c>
      <c r="E27" s="19"/>
      <c r="F27" s="166">
        <v>48.061823508953097</v>
      </c>
      <c r="G27" s="167">
        <v>49.555924837468098</v>
      </c>
      <c r="H27" s="168">
        <v>119.918883135427</v>
      </c>
      <c r="I27" s="169">
        <v>116.839010199976</v>
      </c>
      <c r="J27" s="168">
        <v>57.635201966456897</v>
      </c>
      <c r="K27" s="169">
        <v>57.900652075541899</v>
      </c>
      <c r="L27" s="166">
        <v>-3.01498021359768</v>
      </c>
      <c r="M27" s="167">
        <v>2.6359971127621602</v>
      </c>
      <c r="N27" s="167">
        <v>-0.458457892216309</v>
      </c>
      <c r="O27" s="167">
        <v>-0.45408645961245298</v>
      </c>
      <c r="P27" s="167">
        <v>4.3915660851647602E-3</v>
      </c>
      <c r="Q27" s="167">
        <v>-3.0107210523610499</v>
      </c>
      <c r="R27" s="58"/>
    </row>
    <row r="28" spans="1:18" x14ac:dyDescent="0.2">
      <c r="A28" s="40" t="s">
        <v>28</v>
      </c>
      <c r="B28" s="19" t="s">
        <v>28</v>
      </c>
      <c r="C28" s="41" t="s">
        <v>11</v>
      </c>
      <c r="D28" s="42" t="s">
        <v>12</v>
      </c>
      <c r="E28" s="19"/>
      <c r="F28" s="170">
        <v>58.763893763893698</v>
      </c>
      <c r="G28" s="171">
        <v>58.421011521187197</v>
      </c>
      <c r="H28" s="172">
        <v>110.19883410485301</v>
      </c>
      <c r="I28" s="173">
        <v>109.657667292946</v>
      </c>
      <c r="J28" s="172">
        <v>64.757125802425804</v>
      </c>
      <c r="K28" s="173">
        <v>64.063118443077499</v>
      </c>
      <c r="L28" s="170">
        <v>0.58691596358639597</v>
      </c>
      <c r="M28" s="171">
        <v>0.493505675678371</v>
      </c>
      <c r="N28" s="171">
        <v>1.08331810285652</v>
      </c>
      <c r="O28" s="171">
        <v>1.2254387609976201</v>
      </c>
      <c r="P28" s="171">
        <v>0.14059753954305701</v>
      </c>
      <c r="Q28" s="171">
        <v>0.72833869253344197</v>
      </c>
      <c r="R28" s="58"/>
    </row>
    <row r="29" spans="1:18" x14ac:dyDescent="0.2">
      <c r="A29" s="40" t="s">
        <v>29</v>
      </c>
      <c r="B29" s="19" t="s">
        <v>29</v>
      </c>
      <c r="C29" s="41" t="s">
        <v>11</v>
      </c>
      <c r="D29" s="42" t="s">
        <v>12</v>
      </c>
      <c r="E29" s="19"/>
      <c r="F29" s="166">
        <v>57.795696389556902</v>
      </c>
      <c r="G29" s="167">
        <v>57.588090529274403</v>
      </c>
      <c r="H29" s="168">
        <v>87.113266584353596</v>
      </c>
      <c r="I29" s="169">
        <v>89.256625157908104</v>
      </c>
      <c r="J29" s="168">
        <v>50.347719070118302</v>
      </c>
      <c r="K29" s="169">
        <v>51.401186099311303</v>
      </c>
      <c r="L29" s="166">
        <v>0.36050137862600401</v>
      </c>
      <c r="M29" s="167">
        <v>-2.4013439559949199</v>
      </c>
      <c r="N29" s="167">
        <v>-2.0494994554358299</v>
      </c>
      <c r="O29" s="167">
        <v>-0.92861829113408101</v>
      </c>
      <c r="P29" s="167">
        <v>1.14433428932993</v>
      </c>
      <c r="Q29" s="167">
        <v>1.50896100884506</v>
      </c>
      <c r="R29" s="58"/>
    </row>
    <row r="30" spans="1:18" x14ac:dyDescent="0.2">
      <c r="A30" s="40" t="s">
        <v>30</v>
      </c>
      <c r="B30" s="19" t="s">
        <v>30</v>
      </c>
      <c r="C30" s="41" t="s">
        <v>11</v>
      </c>
      <c r="D30" s="42" t="s">
        <v>12</v>
      </c>
      <c r="E30" s="19"/>
      <c r="F30" s="170">
        <v>62.515371778438002</v>
      </c>
      <c r="G30" s="171">
        <v>61.953950511130202</v>
      </c>
      <c r="H30" s="172">
        <v>90.195483849512001</v>
      </c>
      <c r="I30" s="173">
        <v>90.363085012460004</v>
      </c>
      <c r="J30" s="172">
        <v>56.3860420558835</v>
      </c>
      <c r="K30" s="173">
        <v>55.983500968949997</v>
      </c>
      <c r="L30" s="170">
        <v>0.90619123183588202</v>
      </c>
      <c r="M30" s="171">
        <v>-0.18547525565872</v>
      </c>
      <c r="N30" s="171">
        <v>0.71903521567315698</v>
      </c>
      <c r="O30" s="171">
        <v>3.44432853312638</v>
      </c>
      <c r="P30" s="171">
        <v>2.70583739371357</v>
      </c>
      <c r="Q30" s="171">
        <v>3.6365486867590202</v>
      </c>
      <c r="R30" s="58"/>
    </row>
    <row r="31" spans="1:18" x14ac:dyDescent="0.2">
      <c r="A31" s="19" t="s">
        <v>64</v>
      </c>
      <c r="B31" s="19" t="s">
        <v>64</v>
      </c>
      <c r="C31" s="41" t="s">
        <v>11</v>
      </c>
      <c r="D31" s="42" t="s">
        <v>12</v>
      </c>
      <c r="E31" s="19"/>
      <c r="F31" s="166">
        <v>62.468105622311199</v>
      </c>
      <c r="G31" s="167">
        <v>60.720961281708902</v>
      </c>
      <c r="H31" s="168">
        <v>187.31003633362801</v>
      </c>
      <c r="I31" s="169">
        <v>184.461708626502</v>
      </c>
      <c r="J31" s="168">
        <v>117.00903133808001</v>
      </c>
      <c r="K31" s="169">
        <v>112.006922674677</v>
      </c>
      <c r="L31" s="166">
        <v>2.87733313788722</v>
      </c>
      <c r="M31" s="167">
        <v>1.5441295260324099</v>
      </c>
      <c r="N31" s="167">
        <v>4.4658924144640704</v>
      </c>
      <c r="O31" s="167">
        <v>4.4658924144640704</v>
      </c>
      <c r="P31" s="167">
        <v>0</v>
      </c>
      <c r="Q31" s="167">
        <v>2.87733313788722</v>
      </c>
      <c r="R31" s="58"/>
    </row>
    <row r="32" spans="1:18" x14ac:dyDescent="0.2">
      <c r="A32" s="40" t="s">
        <v>31</v>
      </c>
      <c r="B32" s="19" t="s">
        <v>31</v>
      </c>
      <c r="C32" s="41" t="s">
        <v>11</v>
      </c>
      <c r="D32" s="42" t="s">
        <v>12</v>
      </c>
      <c r="E32" s="19"/>
      <c r="F32" s="170">
        <v>58.879497312214802</v>
      </c>
      <c r="G32" s="171">
        <v>59.489615285866698</v>
      </c>
      <c r="H32" s="172">
        <v>110.02723288192701</v>
      </c>
      <c r="I32" s="173">
        <v>112.35761237594799</v>
      </c>
      <c r="J32" s="172">
        <v>64.783481627418496</v>
      </c>
      <c r="K32" s="173">
        <v>66.841111346837195</v>
      </c>
      <c r="L32" s="170">
        <v>-1.02558735792821</v>
      </c>
      <c r="M32" s="171">
        <v>-2.0740735271448099</v>
      </c>
      <c r="N32" s="171">
        <v>-3.0783894491844901</v>
      </c>
      <c r="O32" s="171">
        <v>2.8400066417588499</v>
      </c>
      <c r="P32" s="171">
        <v>6.1063740659162402</v>
      </c>
      <c r="Q32" s="171">
        <v>5.0181605075401796</v>
      </c>
      <c r="R32" s="58"/>
    </row>
    <row r="33" spans="1:18" x14ac:dyDescent="0.2">
      <c r="A33" s="40" t="s">
        <v>32</v>
      </c>
      <c r="B33" s="19" t="s">
        <v>32</v>
      </c>
      <c r="C33" s="41" t="s">
        <v>11</v>
      </c>
      <c r="D33" s="42" t="s">
        <v>12</v>
      </c>
      <c r="E33" s="19"/>
      <c r="F33" s="166">
        <v>58.916413566185703</v>
      </c>
      <c r="G33" s="167">
        <v>56.625221462920699</v>
      </c>
      <c r="H33" s="168">
        <v>95.119019411673094</v>
      </c>
      <c r="I33" s="169">
        <v>95.794980701862201</v>
      </c>
      <c r="J33" s="168">
        <v>56.040714856681802</v>
      </c>
      <c r="K33" s="169">
        <v>54.244119972791601</v>
      </c>
      <c r="L33" s="166">
        <v>4.0462395449796302</v>
      </c>
      <c r="M33" s="167">
        <v>-0.70563330691914505</v>
      </c>
      <c r="N33" s="167">
        <v>3.3120546241533702</v>
      </c>
      <c r="O33" s="167">
        <v>3.3120546241533702</v>
      </c>
      <c r="P33" s="167">
        <v>0</v>
      </c>
      <c r="Q33" s="167">
        <v>4.0462395449796302</v>
      </c>
      <c r="R33" s="58"/>
    </row>
    <row r="34" spans="1:18" x14ac:dyDescent="0.2">
      <c r="A34" s="40" t="s">
        <v>33</v>
      </c>
      <c r="B34" s="19" t="s">
        <v>33</v>
      </c>
      <c r="C34" s="41" t="s">
        <v>11</v>
      </c>
      <c r="D34" s="42" t="s">
        <v>12</v>
      </c>
      <c r="E34" s="19"/>
      <c r="F34" s="170">
        <v>60.495080792971898</v>
      </c>
      <c r="G34" s="171">
        <v>61.304578621863399</v>
      </c>
      <c r="H34" s="172">
        <v>94.331444236153601</v>
      </c>
      <c r="I34" s="173">
        <v>93.223872842318599</v>
      </c>
      <c r="J34" s="172">
        <v>57.065883403838399</v>
      </c>
      <c r="K34" s="173">
        <v>57.150502420965203</v>
      </c>
      <c r="L34" s="170">
        <v>-1.3204524802048101</v>
      </c>
      <c r="M34" s="171">
        <v>1.18807700223781</v>
      </c>
      <c r="N34" s="171">
        <v>-0.14806347020979099</v>
      </c>
      <c r="O34" s="171">
        <v>-0.16026290297703499</v>
      </c>
      <c r="P34" s="171">
        <v>-1.22175224549636E-2</v>
      </c>
      <c r="Q34" s="171">
        <v>-1.3325086760814999</v>
      </c>
      <c r="R34" s="58"/>
    </row>
    <row r="35" spans="1:18" x14ac:dyDescent="0.2">
      <c r="A35" s="40" t="s">
        <v>17</v>
      </c>
      <c r="B35" s="40" t="s">
        <v>46</v>
      </c>
      <c r="C35" s="41" t="s">
        <v>11</v>
      </c>
      <c r="D35" s="42" t="s">
        <v>12</v>
      </c>
      <c r="E35" s="19"/>
      <c r="F35" s="166">
        <v>45.297362497661297</v>
      </c>
      <c r="G35" s="167">
        <v>45.479079623373202</v>
      </c>
      <c r="H35" s="168">
        <v>103.59979905388801</v>
      </c>
      <c r="I35" s="169">
        <v>99.818700271493199</v>
      </c>
      <c r="J35" s="168">
        <v>46.927976524288503</v>
      </c>
      <c r="K35" s="169">
        <v>45.396626175488599</v>
      </c>
      <c r="L35" s="166">
        <v>-0.399562012285053</v>
      </c>
      <c r="M35" s="167">
        <v>3.7879663551128702</v>
      </c>
      <c r="N35" s="167">
        <v>3.37326906823465</v>
      </c>
      <c r="O35" s="167">
        <v>4.6080724318581199</v>
      </c>
      <c r="P35" s="167">
        <v>1.19450934922876</v>
      </c>
      <c r="Q35" s="167">
        <v>0.79017453135100102</v>
      </c>
      <c r="R35" s="58"/>
    </row>
    <row r="36" spans="1:18" x14ac:dyDescent="0.2">
      <c r="A36" s="40" t="s">
        <v>34</v>
      </c>
      <c r="B36" s="19" t="s">
        <v>34</v>
      </c>
      <c r="C36" s="41" t="s">
        <v>11</v>
      </c>
      <c r="D36" s="42" t="s">
        <v>12</v>
      </c>
      <c r="E36" s="19"/>
      <c r="F36" s="170">
        <v>54.164718615149198</v>
      </c>
      <c r="G36" s="171">
        <v>54.169335786883799</v>
      </c>
      <c r="H36" s="172">
        <v>104.091642222491</v>
      </c>
      <c r="I36" s="173">
        <v>100.180912949488</v>
      </c>
      <c r="J36" s="172">
        <v>56.380945111700399</v>
      </c>
      <c r="K36" s="173">
        <v>54.2673351299742</v>
      </c>
      <c r="L36" s="170">
        <v>-8.5235893472352907E-3</v>
      </c>
      <c r="M36" s="171">
        <v>3.9036670338338899</v>
      </c>
      <c r="N36" s="171">
        <v>3.8948107119392099</v>
      </c>
      <c r="O36" s="171">
        <v>6.5368292921256801</v>
      </c>
      <c r="P36" s="171">
        <v>2.5429745355730802</v>
      </c>
      <c r="Q36" s="171">
        <v>2.5342341935192199</v>
      </c>
      <c r="R36" s="58"/>
    </row>
    <row r="37" spans="1:18" x14ac:dyDescent="0.2">
      <c r="A37" s="40" t="s">
        <v>35</v>
      </c>
      <c r="B37" s="19" t="s">
        <v>35</v>
      </c>
      <c r="C37" s="41" t="s">
        <v>11</v>
      </c>
      <c r="D37" s="42" t="s">
        <v>12</v>
      </c>
      <c r="E37" s="19"/>
      <c r="F37" s="166">
        <v>54.904942965779398</v>
      </c>
      <c r="G37" s="167">
        <v>55.649567409223998</v>
      </c>
      <c r="H37" s="168">
        <v>144.886482399442</v>
      </c>
      <c r="I37" s="169">
        <v>144.449304671432</v>
      </c>
      <c r="J37" s="168">
        <v>79.549840526538105</v>
      </c>
      <c r="K37" s="169">
        <v>80.385413175284398</v>
      </c>
      <c r="L37" s="166">
        <v>-1.3380597156648699</v>
      </c>
      <c r="M37" s="167">
        <v>0.30265132047841098</v>
      </c>
      <c r="N37" s="167">
        <v>-1.0394580505847</v>
      </c>
      <c r="O37" s="167">
        <v>1.06393380773108</v>
      </c>
      <c r="P37" s="167">
        <v>2.1254853872879602</v>
      </c>
      <c r="Q37" s="167">
        <v>0.75898540789344804</v>
      </c>
      <c r="R37" s="58"/>
    </row>
    <row r="38" spans="1:18" x14ac:dyDescent="0.2">
      <c r="A38" s="40" t="s">
        <v>36</v>
      </c>
      <c r="B38" s="19" t="s">
        <v>47</v>
      </c>
      <c r="C38" s="41" t="s">
        <v>11</v>
      </c>
      <c r="D38" s="42" t="s">
        <v>12</v>
      </c>
      <c r="E38" s="19"/>
      <c r="F38" s="170">
        <v>57.846657896227597</v>
      </c>
      <c r="G38" s="171">
        <v>47.429420456248799</v>
      </c>
      <c r="H38" s="172">
        <v>107.248961852245</v>
      </c>
      <c r="I38" s="173">
        <v>101.14226985257</v>
      </c>
      <c r="J38" s="172">
        <v>62.039940059924298</v>
      </c>
      <c r="K38" s="173">
        <v>47.971192427369601</v>
      </c>
      <c r="L38" s="170">
        <v>21.963661667736702</v>
      </c>
      <c r="M38" s="171">
        <v>6.0377248884924803</v>
      </c>
      <c r="N38" s="171">
        <v>29.3274920231664</v>
      </c>
      <c r="O38" s="171">
        <v>35.374822636480999</v>
      </c>
      <c r="P38" s="171">
        <v>4.67598228243018</v>
      </c>
      <c r="Q38" s="171">
        <v>27.666660878323199</v>
      </c>
      <c r="R38" s="58"/>
    </row>
    <row r="39" spans="1:18" x14ac:dyDescent="0.2">
      <c r="A39" s="40" t="s">
        <v>37</v>
      </c>
      <c r="B39" s="19" t="s">
        <v>37</v>
      </c>
      <c r="C39" s="41" t="s">
        <v>11</v>
      </c>
      <c r="D39" s="42" t="s">
        <v>12</v>
      </c>
      <c r="E39" s="19"/>
      <c r="F39" s="166">
        <v>48.9732267175876</v>
      </c>
      <c r="G39" s="167">
        <v>45.683102515122499</v>
      </c>
      <c r="H39" s="168">
        <v>96.564996182089899</v>
      </c>
      <c r="I39" s="169">
        <v>98.516642550689198</v>
      </c>
      <c r="J39" s="168">
        <v>47.290994510084701</v>
      </c>
      <c r="K39" s="169">
        <v>45.0054588108882</v>
      </c>
      <c r="L39" s="166">
        <v>7.2020594515793004</v>
      </c>
      <c r="M39" s="167">
        <v>-1.9810321566685301</v>
      </c>
      <c r="N39" s="167">
        <v>5.0783521812326002</v>
      </c>
      <c r="O39" s="167">
        <v>5.1159876941914897</v>
      </c>
      <c r="P39" s="167">
        <v>3.58166189111747E-2</v>
      </c>
      <c r="Q39" s="167">
        <v>7.240455604678</v>
      </c>
      <c r="R39" s="58"/>
    </row>
    <row r="40" spans="1:18" x14ac:dyDescent="0.2">
      <c r="A40" s="40" t="s">
        <v>38</v>
      </c>
      <c r="B40" s="19" t="s">
        <v>38</v>
      </c>
      <c r="C40" s="41" t="s">
        <v>11</v>
      </c>
      <c r="D40" s="42" t="s">
        <v>12</v>
      </c>
      <c r="E40" s="19"/>
      <c r="F40" s="170">
        <v>48.504437431346197</v>
      </c>
      <c r="G40" s="171">
        <v>47.937220663132699</v>
      </c>
      <c r="H40" s="172">
        <v>102.08459290047099</v>
      </c>
      <c r="I40" s="173">
        <v>100.783933877416</v>
      </c>
      <c r="J40" s="172">
        <v>49.515557490453801</v>
      </c>
      <c r="K40" s="173">
        <v>48.3130167758029</v>
      </c>
      <c r="L40" s="170">
        <v>1.1832491754152199</v>
      </c>
      <c r="M40" s="171">
        <v>1.2905420269040999</v>
      </c>
      <c r="N40" s="171">
        <v>2.4890615302110501</v>
      </c>
      <c r="O40" s="171">
        <v>-2.2462505611941399</v>
      </c>
      <c r="P40" s="171">
        <v>-4.6203097391123498</v>
      </c>
      <c r="Q40" s="171">
        <v>-3.4917303405868099</v>
      </c>
      <c r="R40" s="58"/>
    </row>
    <row r="41" spans="1:18" x14ac:dyDescent="0.2">
      <c r="A41" s="40" t="s">
        <v>39</v>
      </c>
      <c r="B41" s="19" t="s">
        <v>39</v>
      </c>
      <c r="C41" s="41" t="s">
        <v>11</v>
      </c>
      <c r="D41" s="42" t="s">
        <v>12</v>
      </c>
      <c r="E41" s="19"/>
      <c r="F41" s="166">
        <v>52.382315625101597</v>
      </c>
      <c r="G41" s="167">
        <v>52.081155856132803</v>
      </c>
      <c r="H41" s="168">
        <v>110.81674402861699</v>
      </c>
      <c r="I41" s="169">
        <v>110.052040622253</v>
      </c>
      <c r="J41" s="168">
        <v>58.048376622531599</v>
      </c>
      <c r="K41" s="169">
        <v>57.316374799330497</v>
      </c>
      <c r="L41" s="166">
        <v>0.57825093168203701</v>
      </c>
      <c r="M41" s="167">
        <v>0.69485618080359801</v>
      </c>
      <c r="N41" s="167">
        <v>1.27712512482498</v>
      </c>
      <c r="O41" s="167">
        <v>6.3345817266794704</v>
      </c>
      <c r="P41" s="167">
        <v>4.9936810465553103</v>
      </c>
      <c r="Q41" s="167">
        <v>5.6008079854142796</v>
      </c>
      <c r="R41" s="58"/>
    </row>
    <row r="42" spans="1:18" x14ac:dyDescent="0.2">
      <c r="B42" s="19"/>
      <c r="C42" s="41"/>
      <c r="D42" s="42"/>
      <c r="F42" s="59"/>
      <c r="G42" s="60"/>
      <c r="H42" s="61"/>
      <c r="I42" s="62"/>
      <c r="J42" s="61"/>
      <c r="K42" s="62"/>
      <c r="L42" s="59"/>
      <c r="M42" s="60"/>
      <c r="N42" s="60"/>
      <c r="O42" s="60"/>
      <c r="P42" s="60"/>
      <c r="Q42" s="60"/>
    </row>
    <row r="43" spans="1:18" x14ac:dyDescent="0.2">
      <c r="B43" s="19"/>
      <c r="C43" s="41"/>
      <c r="D43" s="42"/>
    </row>
    <row r="44" spans="1:18" x14ac:dyDescent="0.2">
      <c r="A44" s="33" t="s">
        <v>50</v>
      </c>
      <c r="B44" s="19" t="s">
        <v>50</v>
      </c>
      <c r="C44" s="41" t="s">
        <v>11</v>
      </c>
      <c r="D44" s="42" t="s">
        <v>12</v>
      </c>
      <c r="F44" s="145">
        <v>58.5930013960987</v>
      </c>
      <c r="G44" s="146">
        <v>57.885802603584899</v>
      </c>
      <c r="H44" s="147">
        <v>117.743810806711</v>
      </c>
      <c r="I44" s="148">
        <v>117.734153913581</v>
      </c>
      <c r="J44" s="147">
        <v>68.989632709796595</v>
      </c>
      <c r="K44" s="148">
        <v>68.151359931416707</v>
      </c>
      <c r="L44" s="145">
        <v>1.2217137203000801</v>
      </c>
      <c r="M44" s="146">
        <v>8.2022869399352005E-3</v>
      </c>
      <c r="N44" s="146">
        <v>1.2300162157049399</v>
      </c>
      <c r="O44" s="146">
        <v>4.4110567757270802</v>
      </c>
      <c r="P44" s="146">
        <v>3.1423886698228398</v>
      </c>
      <c r="Q44" s="146">
        <v>4.4024933836473101</v>
      </c>
    </row>
    <row r="45" spans="1:18" x14ac:dyDescent="0.2">
      <c r="A45" s="40" t="s">
        <v>51</v>
      </c>
      <c r="B45" s="19" t="s">
        <v>51</v>
      </c>
      <c r="C45" s="41" t="s">
        <v>11</v>
      </c>
      <c r="D45" s="42" t="s">
        <v>12</v>
      </c>
      <c r="F45" s="149">
        <v>49.490921727043599</v>
      </c>
      <c r="G45" s="150">
        <v>52.190947789071302</v>
      </c>
      <c r="H45" s="151">
        <v>100.54157401393699</v>
      </c>
      <c r="I45" s="152">
        <v>98.770631855784998</v>
      </c>
      <c r="J45" s="151">
        <v>49.758951698375398</v>
      </c>
      <c r="K45" s="152">
        <v>51.549328902788602</v>
      </c>
      <c r="L45" s="149">
        <v>-5.1733608535712499</v>
      </c>
      <c r="M45" s="150">
        <v>1.79298453890431</v>
      </c>
      <c r="N45" s="150">
        <v>-3.4731338749131901</v>
      </c>
      <c r="O45" s="150">
        <v>-3.4731338749131901</v>
      </c>
      <c r="P45" s="150">
        <v>0</v>
      </c>
      <c r="Q45" s="150">
        <v>-5.1733608535712499</v>
      </c>
    </row>
    <row r="46" spans="1:18" x14ac:dyDescent="0.2">
      <c r="A46" s="40" t="s">
        <v>52</v>
      </c>
      <c r="B46" s="19" t="s">
        <v>52</v>
      </c>
      <c r="C46" s="41" t="s">
        <v>11</v>
      </c>
      <c r="D46" s="42" t="s">
        <v>12</v>
      </c>
      <c r="F46" s="153">
        <v>39.554921587704598</v>
      </c>
      <c r="G46" s="154">
        <v>46.1862153114538</v>
      </c>
      <c r="H46" s="155">
        <v>98.819551414337198</v>
      </c>
      <c r="I46" s="156">
        <v>97.203311600338594</v>
      </c>
      <c r="J46" s="155">
        <v>39.087996075262602</v>
      </c>
      <c r="K46" s="156">
        <v>44.894530785595798</v>
      </c>
      <c r="L46" s="153">
        <v>-14.3577335337642</v>
      </c>
      <c r="M46" s="154">
        <v>1.66274151300921</v>
      </c>
      <c r="N46" s="154">
        <v>-12.9337240165481</v>
      </c>
      <c r="O46" s="154">
        <v>-17.4078459169586</v>
      </c>
      <c r="P46" s="154">
        <v>-5.1387541845258502</v>
      </c>
      <c r="Q46" s="154">
        <v>-18.758679085520701</v>
      </c>
    </row>
    <row r="47" spans="1:18" x14ac:dyDescent="0.2">
      <c r="A47" s="40" t="s">
        <v>53</v>
      </c>
      <c r="B47" s="19" t="s">
        <v>53</v>
      </c>
      <c r="C47" s="41" t="s">
        <v>11</v>
      </c>
      <c r="D47" s="42" t="s">
        <v>12</v>
      </c>
      <c r="F47" s="149">
        <v>51.6366440116186</v>
      </c>
      <c r="G47" s="150">
        <v>52.047886021352397</v>
      </c>
      <c r="H47" s="151">
        <v>106.246654020563</v>
      </c>
      <c r="I47" s="152">
        <v>106.532576523934</v>
      </c>
      <c r="J47" s="151">
        <v>54.8622065108543</v>
      </c>
      <c r="K47" s="152">
        <v>55.447954004787498</v>
      </c>
      <c r="L47" s="149">
        <v>-0.79012240682562396</v>
      </c>
      <c r="M47" s="150">
        <v>-0.26838973833256802</v>
      </c>
      <c r="N47" s="150">
        <v>-1.056391537698</v>
      </c>
      <c r="O47" s="150">
        <v>-0.634747248481487</v>
      </c>
      <c r="P47" s="150">
        <v>0.42614606013400702</v>
      </c>
      <c r="Q47" s="150">
        <v>-0.36734342219853899</v>
      </c>
    </row>
    <row r="48" spans="1:18" x14ac:dyDescent="0.2">
      <c r="A48" s="40" t="s">
        <v>54</v>
      </c>
      <c r="B48" s="19" t="s">
        <v>54</v>
      </c>
      <c r="C48" s="41" t="s">
        <v>11</v>
      </c>
      <c r="D48" s="42" t="s">
        <v>12</v>
      </c>
      <c r="F48" s="153">
        <v>62.018093686013898</v>
      </c>
      <c r="G48" s="154">
        <v>60.9540173586023</v>
      </c>
      <c r="H48" s="155">
        <v>148.417747593748</v>
      </c>
      <c r="I48" s="156">
        <v>140.044174877562</v>
      </c>
      <c r="J48" s="155">
        <v>92.045857749362696</v>
      </c>
      <c r="K48" s="156">
        <v>85.362550664580795</v>
      </c>
      <c r="L48" s="153">
        <v>1.7457033572560801</v>
      </c>
      <c r="M48" s="154">
        <v>5.9792367112070499</v>
      </c>
      <c r="N48" s="154">
        <v>7.8293198044689696</v>
      </c>
      <c r="O48" s="154">
        <v>9.3825279332406097</v>
      </c>
      <c r="P48" s="154">
        <v>1.44043209359767</v>
      </c>
      <c r="Q48" s="154">
        <v>3.2112811222706799</v>
      </c>
    </row>
    <row r="49" spans="1:17" x14ac:dyDescent="0.2">
      <c r="A49" s="40" t="s">
        <v>55</v>
      </c>
      <c r="B49" s="19" t="s">
        <v>55</v>
      </c>
      <c r="C49" s="41" t="s">
        <v>11</v>
      </c>
      <c r="D49" s="42" t="s">
        <v>12</v>
      </c>
      <c r="F49" s="149">
        <v>45.7248440498253</v>
      </c>
      <c r="G49" s="150">
        <v>45.573959250117397</v>
      </c>
      <c r="H49" s="151">
        <v>94.791779708921894</v>
      </c>
      <c r="I49" s="152">
        <v>96.204602460121507</v>
      </c>
      <c r="J49" s="151">
        <v>43.343393443958597</v>
      </c>
      <c r="K49" s="152">
        <v>43.844246321913197</v>
      </c>
      <c r="L49" s="149">
        <v>0.331076786372346</v>
      </c>
      <c r="M49" s="150">
        <v>-1.4685604587215</v>
      </c>
      <c r="N49" s="150">
        <v>-1.14234573512182</v>
      </c>
      <c r="O49" s="150">
        <v>-0.20873803275863001</v>
      </c>
      <c r="P49" s="150">
        <v>0.94439596944278703</v>
      </c>
      <c r="Q49" s="150">
        <v>1.27859943164139</v>
      </c>
    </row>
    <row r="50" spans="1:17" x14ac:dyDescent="0.2">
      <c r="A50" s="40" t="s">
        <v>56</v>
      </c>
      <c r="B50" s="19" t="s">
        <v>56</v>
      </c>
      <c r="C50" s="41" t="s">
        <v>11</v>
      </c>
      <c r="D50" s="42" t="s">
        <v>12</v>
      </c>
      <c r="F50" s="153">
        <v>55.874355368026201</v>
      </c>
      <c r="G50" s="154">
        <v>53.928534167970703</v>
      </c>
      <c r="H50" s="155">
        <v>107.065543362097</v>
      </c>
      <c r="I50" s="156">
        <v>101.414502326346</v>
      </c>
      <c r="J50" s="155">
        <v>59.822182174846297</v>
      </c>
      <c r="K50" s="156">
        <v>54.691354538341102</v>
      </c>
      <c r="L50" s="153">
        <v>3.6081477645856799</v>
      </c>
      <c r="M50" s="154">
        <v>5.5722218283595799</v>
      </c>
      <c r="N50" s="154">
        <v>9.3814235902829797</v>
      </c>
      <c r="O50" s="154">
        <v>15.620786485221601</v>
      </c>
      <c r="P50" s="154">
        <v>5.7042253521126698</v>
      </c>
      <c r="Q50" s="154">
        <v>9.5181899962275391</v>
      </c>
    </row>
    <row r="51" spans="1:17" x14ac:dyDescent="0.2">
      <c r="A51" s="40" t="s">
        <v>57</v>
      </c>
      <c r="B51" s="19" t="s">
        <v>57</v>
      </c>
      <c r="C51" s="41" t="s">
        <v>11</v>
      </c>
      <c r="D51" s="42" t="s">
        <v>12</v>
      </c>
      <c r="F51" s="149">
        <v>50.620772015562402</v>
      </c>
      <c r="G51" s="150">
        <v>46.181477903887902</v>
      </c>
      <c r="H51" s="151">
        <v>108.329597483561</v>
      </c>
      <c r="I51" s="152">
        <v>104.69666358912301</v>
      </c>
      <c r="J51" s="151">
        <v>54.837278567529999</v>
      </c>
      <c r="K51" s="152">
        <v>48.3504665615189</v>
      </c>
      <c r="L51" s="149">
        <v>9.6127155586348092</v>
      </c>
      <c r="M51" s="150">
        <v>3.4699614771823799</v>
      </c>
      <c r="N51" s="150">
        <v>13.4162345626129</v>
      </c>
      <c r="O51" s="150">
        <v>13.954306632526301</v>
      </c>
      <c r="P51" s="150">
        <v>0.47442244224422397</v>
      </c>
      <c r="Q51" s="150">
        <v>10.1327428807983</v>
      </c>
    </row>
    <row r="52" spans="1:17" x14ac:dyDescent="0.2">
      <c r="A52" s="40" t="s">
        <v>58</v>
      </c>
      <c r="B52" s="19" t="s">
        <v>58</v>
      </c>
      <c r="C52" s="41" t="s">
        <v>11</v>
      </c>
      <c r="D52" s="42" t="s">
        <v>12</v>
      </c>
      <c r="F52" s="153">
        <v>43.8612059158134</v>
      </c>
      <c r="G52" s="154">
        <v>46.609894566098902</v>
      </c>
      <c r="H52" s="155">
        <v>86.619145786861694</v>
      </c>
      <c r="I52" s="156">
        <v>85.994584304854698</v>
      </c>
      <c r="J52" s="155">
        <v>37.992201896094002</v>
      </c>
      <c r="K52" s="156">
        <v>40.081985077047797</v>
      </c>
      <c r="L52" s="153">
        <v>-5.8972213429650999</v>
      </c>
      <c r="M52" s="154">
        <v>0.72628001757984195</v>
      </c>
      <c r="N52" s="154">
        <v>-5.2137716655916702</v>
      </c>
      <c r="O52" s="154">
        <v>1.3589959926337101</v>
      </c>
      <c r="P52" s="154">
        <v>6.9343065693430601</v>
      </c>
      <c r="Q52" s="154">
        <v>0.62815381938402604</v>
      </c>
    </row>
    <row r="53" spans="1:17" x14ac:dyDescent="0.2">
      <c r="A53" s="40" t="s">
        <v>59</v>
      </c>
      <c r="B53" s="19" t="s">
        <v>59</v>
      </c>
      <c r="C53" s="41" t="s">
        <v>11</v>
      </c>
      <c r="D53" s="42" t="s">
        <v>12</v>
      </c>
      <c r="F53" s="149">
        <v>51.442047629482403</v>
      </c>
      <c r="G53" s="150">
        <v>51.068343428612401</v>
      </c>
      <c r="H53" s="151">
        <v>116.315664283586</v>
      </c>
      <c r="I53" s="152">
        <v>109.70128730187299</v>
      </c>
      <c r="J53" s="151">
        <v>59.835159421311403</v>
      </c>
      <c r="K53" s="152">
        <v>56.022630144929302</v>
      </c>
      <c r="L53" s="149">
        <v>0.73177271041188496</v>
      </c>
      <c r="M53" s="150">
        <v>6.0294433587749197</v>
      </c>
      <c r="N53" s="150">
        <v>6.8053378902760597</v>
      </c>
      <c r="O53" s="150">
        <v>8.6407700600393191</v>
      </c>
      <c r="P53" s="150">
        <v>1.71848355711288</v>
      </c>
      <c r="Q53" s="150">
        <v>2.4628316612286301</v>
      </c>
    </row>
    <row r="54" spans="1:17" x14ac:dyDescent="0.2">
      <c r="A54" s="63" t="s">
        <v>66</v>
      </c>
      <c r="B54" s="19" t="s">
        <v>72</v>
      </c>
      <c r="C54" s="41" t="s">
        <v>11</v>
      </c>
      <c r="D54" s="42" t="s">
        <v>12</v>
      </c>
      <c r="F54" s="153">
        <v>54.436733749710797</v>
      </c>
      <c r="G54" s="154">
        <v>53.539348492178597</v>
      </c>
      <c r="H54" s="155">
        <v>298.42478200824303</v>
      </c>
      <c r="I54" s="156">
        <v>280.01591728853299</v>
      </c>
      <c r="J54" s="155">
        <v>162.45270402498201</v>
      </c>
      <c r="K54" s="156">
        <v>149.91869779067801</v>
      </c>
      <c r="L54" s="153">
        <v>1.6761228569362601</v>
      </c>
      <c r="M54" s="154">
        <v>6.5742208150049803</v>
      </c>
      <c r="N54" s="154">
        <v>8.3605356896870102</v>
      </c>
      <c r="O54" s="154">
        <v>13.3146095274593</v>
      </c>
      <c r="P54" s="154">
        <v>4.5718432510885298</v>
      </c>
      <c r="Q54" s="154">
        <v>6.3245958177395902</v>
      </c>
    </row>
    <row r="55" spans="1:17" x14ac:dyDescent="0.2">
      <c r="A55" s="19" t="s">
        <v>67</v>
      </c>
      <c r="B55" t="s">
        <v>73</v>
      </c>
      <c r="C55" s="41" t="s">
        <v>11</v>
      </c>
      <c r="D55" s="42" t="s">
        <v>12</v>
      </c>
      <c r="F55" s="149">
        <v>61.294152895103899</v>
      </c>
      <c r="G55" s="150">
        <v>60.876323541284897</v>
      </c>
      <c r="H55" s="151">
        <v>186.64865843590599</v>
      </c>
      <c r="I55" s="152">
        <v>178.58110849580601</v>
      </c>
      <c r="J55" s="151">
        <v>114.40471407836399</v>
      </c>
      <c r="K55" s="152">
        <v>108.71361339152</v>
      </c>
      <c r="L55" s="149">
        <v>0.68635773238769104</v>
      </c>
      <c r="M55" s="150">
        <v>4.51758307922581</v>
      </c>
      <c r="N55" s="150">
        <v>5.2349475923947999</v>
      </c>
      <c r="O55" s="150">
        <v>7.1485340345520703</v>
      </c>
      <c r="P55" s="150">
        <v>1.8183944458918</v>
      </c>
      <c r="Q55" s="150">
        <v>2.5172328691641801</v>
      </c>
    </row>
    <row r="56" spans="1:17" x14ac:dyDescent="0.2">
      <c r="A56" s="63" t="s">
        <v>68</v>
      </c>
      <c r="B56" t="s">
        <v>74</v>
      </c>
      <c r="C56" s="41" t="s">
        <v>11</v>
      </c>
      <c r="D56" s="42" t="s">
        <v>12</v>
      </c>
      <c r="F56" s="153">
        <v>60.796877834468503</v>
      </c>
      <c r="G56" s="154">
        <v>60.631305462539402</v>
      </c>
      <c r="H56" s="155">
        <v>142.359982379793</v>
      </c>
      <c r="I56" s="156">
        <v>138.10941862069299</v>
      </c>
      <c r="J56" s="155">
        <v>86.550424572613693</v>
      </c>
      <c r="K56" s="156">
        <v>83.737543476449702</v>
      </c>
      <c r="L56" s="153">
        <v>0.27308066462692898</v>
      </c>
      <c r="M56" s="154">
        <v>3.0776784100249701</v>
      </c>
      <c r="N56" s="154">
        <v>3.3591636193090699</v>
      </c>
      <c r="O56" s="154">
        <v>5.0805640483474201</v>
      </c>
      <c r="P56" s="154">
        <v>1.6654550682884599</v>
      </c>
      <c r="Q56" s="154">
        <v>1.94308376868493</v>
      </c>
    </row>
    <row r="57" spans="1:17" x14ac:dyDescent="0.2">
      <c r="A57" s="19" t="s">
        <v>69</v>
      </c>
      <c r="B57" t="s">
        <v>75</v>
      </c>
      <c r="C57" s="41" t="s">
        <v>11</v>
      </c>
      <c r="D57" s="42" t="s">
        <v>12</v>
      </c>
      <c r="F57" s="149">
        <v>55.870000045416703</v>
      </c>
      <c r="G57" s="150">
        <v>56.119853724305401</v>
      </c>
      <c r="H57" s="151">
        <v>114.86796508350101</v>
      </c>
      <c r="I57" s="152">
        <v>112.150298011213</v>
      </c>
      <c r="J57" s="151">
        <v>64.176732144321704</v>
      </c>
      <c r="K57" s="152">
        <v>62.938583195265402</v>
      </c>
      <c r="L57" s="149">
        <v>-0.44521441576827497</v>
      </c>
      <c r="M57" s="150">
        <v>2.4232366034522799</v>
      </c>
      <c r="N57" s="150">
        <v>1.9672335889972601</v>
      </c>
      <c r="O57" s="150">
        <v>5.1485952762003198</v>
      </c>
      <c r="P57" s="150">
        <v>3.1199843079260901</v>
      </c>
      <c r="Q57" s="150">
        <v>2.6608792722492201</v>
      </c>
    </row>
    <row r="58" spans="1:17" x14ac:dyDescent="0.2">
      <c r="A58" s="63" t="s">
        <v>70</v>
      </c>
      <c r="B58" t="s">
        <v>76</v>
      </c>
      <c r="C58" s="41" t="s">
        <v>11</v>
      </c>
      <c r="D58" s="42" t="s">
        <v>12</v>
      </c>
      <c r="F58" s="153">
        <v>53.293274456763797</v>
      </c>
      <c r="G58" s="154">
        <v>53.504192009678398</v>
      </c>
      <c r="H58" s="155">
        <v>83.521452369169694</v>
      </c>
      <c r="I58" s="156">
        <v>80.944091163860193</v>
      </c>
      <c r="J58" s="155">
        <v>44.511316841376903</v>
      </c>
      <c r="K58" s="156">
        <v>43.308481956800797</v>
      </c>
      <c r="L58" s="153">
        <v>-0.39420752840523998</v>
      </c>
      <c r="M58" s="154">
        <v>3.1841252008031198</v>
      </c>
      <c r="N58" s="154">
        <v>2.77736561114247</v>
      </c>
      <c r="O58" s="154">
        <v>3.4819946292732902</v>
      </c>
      <c r="P58" s="154">
        <v>0.68558774000569001</v>
      </c>
      <c r="Q58" s="154">
        <v>0.288677573115523</v>
      </c>
    </row>
    <row r="59" spans="1:17" x14ac:dyDescent="0.2">
      <c r="A59" s="19" t="s">
        <v>71</v>
      </c>
      <c r="B59" t="s">
        <v>77</v>
      </c>
      <c r="C59" s="41" t="s">
        <v>11</v>
      </c>
      <c r="D59" s="42" t="s">
        <v>12</v>
      </c>
      <c r="F59" s="149">
        <v>48.680879592297401</v>
      </c>
      <c r="G59" s="150">
        <v>45.9495865413869</v>
      </c>
      <c r="H59" s="151">
        <v>62.522587980732801</v>
      </c>
      <c r="I59" s="152">
        <v>62.744195006050099</v>
      </c>
      <c r="J59" s="151">
        <v>30.436545772888699</v>
      </c>
      <c r="K59" s="152">
        <v>28.830698184001498</v>
      </c>
      <c r="L59" s="149">
        <v>5.9441080029097098</v>
      </c>
      <c r="M59" s="150">
        <v>-0.35319127976041098</v>
      </c>
      <c r="N59" s="150">
        <v>5.5699226520234797</v>
      </c>
      <c r="O59" s="150">
        <v>5.2455433737962096</v>
      </c>
      <c r="P59" s="150">
        <v>-0.30726486302020301</v>
      </c>
      <c r="Q59" s="150">
        <v>5.6185789845766001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workbookViewId="0">
      <selection activeCell="M12" sqref="M12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3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2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25">
      <c r="A5" s="113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3"/>
      <c r="C5" s="113"/>
      <c r="D5" s="113"/>
      <c r="E5" s="113"/>
      <c r="F5" s="113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2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25">
      <c r="A9" s="113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3"/>
      <c r="C9" s="113"/>
      <c r="D9" s="113"/>
      <c r="E9" s="113"/>
      <c r="F9" s="113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25">
      <c r="A12" s="113" t="str">
        <f>HYPERLINK("http://www.str.com/contact", "For additional support, please contact your regional office.")</f>
        <v>For additional support, please contact your regional office.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25">
      <c r="A14" s="112" t="str">
        <f>HYPERLINK("http://www.hotelnewsnow.com/", "For the latest in industry news, visit HotelNewsNow.com.")</f>
        <v>For the latest in industry news, visit HotelNewsNow.com.</v>
      </c>
      <c r="B14" s="112"/>
      <c r="C14" s="112"/>
      <c r="D14" s="112"/>
      <c r="E14" s="112"/>
      <c r="F14" s="112"/>
      <c r="G14" s="112"/>
      <c r="H14" s="112"/>
      <c r="I14" s="112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25">
      <c r="A15" s="112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2"/>
      <c r="C15" s="112"/>
      <c r="D15" s="112"/>
      <c r="E15" s="112"/>
      <c r="F15" s="112"/>
      <c r="G15" s="112"/>
      <c r="H15" s="112"/>
      <c r="I15" s="112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2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="1" gridLinesSet="0"/>
  <pageMargins left="0" right="0" top="0" bottom="0" header="0.5" footer="0.5"/>
  <pageSetup scale="7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/>
  </sheetViews>
  <sheetFormatPr defaultRowHeight="12.75" x14ac:dyDescent="0.2"/>
  <sheetData>
    <row r="1" spans="1:1" x14ac:dyDescent="0.2">
      <c r="A1" s="4" t="s">
        <v>61</v>
      </c>
    </row>
    <row r="2" spans="1:1" x14ac:dyDescent="0.2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20" ma:contentTypeDescription="Create a new document." ma:contentTypeScope="" ma:versionID="2690e41e273033e53bb6594168b7e97b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0625421505042f4b30d16c8334e97658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F46671-A394-48CA-AEB6-F273A6A989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E16892-6FA5-435B-A517-2223A37E481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85900e-6fd2-45c2-923c-a8c58575d173"/>
    <ds:schemaRef ds:uri="e3f431ef-2a63-4b2b-860e-646449a1814e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2025-04-17T17:48:03Z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