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ThisWorkbook"/>
  <xr:revisionPtr revIDLastSave="0" documentId="13_ncr:1_{69BAF641-9534-4E8F-B685-E61E97A8D035}" xr6:coauthVersionLast="47" xr6:coauthVersionMax="47" xr10:uidLastSave="{00000000-0000-0000-0000-000000000000}"/>
  <workbookProtection workbookAlgorithmName="SHA-512" workbookHashValue="RNznFYTgErYjrh1+s4yr+YoB/O5bmVXDILLYmWxuqmCyFeXEUKRcQFWaEL90g81+bUUXN9SUdDVGA2bNsGIvwA==" workbookSaltValue="OAsle6miPeMOQz0917aBHA==" workbookSpinCount="100000" lockStructure="1"/>
  <bookViews>
    <workbookView xWindow="-28920" yWindow="1725" windowWidth="29040" windowHeight="15720" xr2:uid="{DD0F54F7-D0E5-48F9-8D2E-B2AFD3CBF5F1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19" l="1"/>
  <c r="C26" i="19"/>
  <c r="D26" i="19"/>
  <c r="E26" i="19"/>
  <c r="F26" i="19"/>
  <c r="G26" i="19"/>
  <c r="H26" i="19"/>
  <c r="I26" i="19"/>
  <c r="J26" i="19"/>
  <c r="K26" i="19"/>
  <c r="L26" i="19"/>
  <c r="M26" i="19"/>
  <c r="B1" i="18" l="1"/>
  <c r="C3" i="19" l="1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27" i="19"/>
  <c r="C27" i="19"/>
  <c r="D27" i="19"/>
  <c r="E27" i="19"/>
  <c r="F27" i="19"/>
  <c r="B28" i="19"/>
  <c r="C28" i="19"/>
  <c r="D28" i="19"/>
  <c r="E28" i="19"/>
  <c r="F28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G8" i="18"/>
  <c r="F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53" i="18" l="1"/>
  <c r="E28" i="18"/>
  <c r="F28" i="18"/>
  <c r="E29" i="18"/>
  <c r="F29" i="18"/>
  <c r="E30" i="18"/>
  <c r="F30" i="18"/>
  <c r="E31" i="18"/>
  <c r="F31" i="18"/>
  <c r="C26" i="18"/>
  <c r="D26" i="18"/>
  <c r="C27" i="18"/>
  <c r="D27" i="18"/>
  <c r="C28" i="18"/>
  <c r="D28" i="18"/>
  <c r="C29" i="18"/>
  <c r="D29" i="18"/>
  <c r="C30" i="18"/>
  <c r="D30" i="18"/>
  <c r="C31" i="18"/>
  <c r="D31" i="18"/>
  <c r="F37" i="18"/>
  <c r="C32" i="18"/>
  <c r="D32" i="18"/>
  <c r="C34" i="18"/>
  <c r="D34" i="18"/>
  <c r="C35" i="18"/>
  <c r="D35" i="18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M28" i="19"/>
  <c r="L28" i="19"/>
  <c r="K28" i="19"/>
  <c r="J28" i="19"/>
  <c r="I28" i="19"/>
  <c r="H28" i="19"/>
  <c r="G28" i="19"/>
  <c r="M27" i="19"/>
  <c r="L27" i="19"/>
  <c r="K27" i="19"/>
  <c r="J27" i="19"/>
  <c r="I27" i="19"/>
  <c r="H27" i="19"/>
  <c r="G2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26" i="18"/>
  <c r="E26" i="18"/>
  <c r="F26" i="18"/>
  <c r="G26" i="18"/>
  <c r="H26" i="18"/>
  <c r="I26" i="18"/>
  <c r="J26" i="18"/>
  <c r="K26" i="18"/>
  <c r="L26" i="18"/>
  <c r="M26" i="18"/>
  <c r="B27" i="18"/>
  <c r="E27" i="18"/>
  <c r="F27" i="18"/>
  <c r="G27" i="18"/>
  <c r="H27" i="18"/>
  <c r="I27" i="18"/>
  <c r="J27" i="18"/>
  <c r="K27" i="18"/>
  <c r="L27" i="18"/>
  <c r="M27" i="18"/>
  <c r="B28" i="18"/>
  <c r="G28" i="18"/>
  <c r="H28" i="18"/>
  <c r="I28" i="18"/>
  <c r="J28" i="18"/>
  <c r="K28" i="18"/>
  <c r="L28" i="18"/>
  <c r="M28" i="18"/>
  <c r="B29" i="18"/>
  <c r="G29" i="18"/>
  <c r="H29" i="18"/>
  <c r="I29" i="18"/>
  <c r="J29" i="18"/>
  <c r="K29" i="18"/>
  <c r="L29" i="18"/>
  <c r="M29" i="18"/>
  <c r="B30" i="18"/>
  <c r="G30" i="18"/>
  <c r="H30" i="18"/>
  <c r="I30" i="18"/>
  <c r="J30" i="18"/>
  <c r="K30" i="18"/>
  <c r="L30" i="18"/>
  <c r="M30" i="18"/>
  <c r="B31" i="18"/>
  <c r="G31" i="18"/>
  <c r="H31" i="18"/>
  <c r="I31" i="18"/>
  <c r="J31" i="18"/>
  <c r="K31" i="18"/>
  <c r="L31" i="18"/>
  <c r="M31" i="18"/>
  <c r="B32" i="18"/>
  <c r="E32" i="18"/>
  <c r="F32" i="18"/>
  <c r="G32" i="18"/>
  <c r="H32" i="18"/>
  <c r="I32" i="18"/>
  <c r="J32" i="18"/>
  <c r="K32" i="18"/>
  <c r="L32" i="18"/>
  <c r="M32" i="18"/>
  <c r="B34" i="18"/>
  <c r="E34" i="18"/>
  <c r="F34" i="18"/>
  <c r="G34" i="18"/>
  <c r="H34" i="18"/>
  <c r="I34" i="18"/>
  <c r="J34" i="18"/>
  <c r="K34" i="18"/>
  <c r="L34" i="18"/>
  <c r="M34" i="18"/>
  <c r="B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7" i="18"/>
  <c r="C37" i="18"/>
  <c r="D37" i="18"/>
  <c r="E37" i="18"/>
  <c r="G37" i="18"/>
  <c r="H37" i="18"/>
  <c r="I37" i="18"/>
  <c r="J37" i="18"/>
  <c r="K37" i="18"/>
  <c r="L37" i="18"/>
  <c r="M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<sst xmlns="http://schemas.openxmlformats.org/spreadsheetml/2006/main" count="507" uniqueCount="88">
  <si>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</si>
  <si>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</si>
  <si>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</si>
  <si>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</si>
  <si>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</si>
  <si>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</si>
  <si>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</si>
  <si>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</si>
  <si>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</si>
  <si>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</si>
  <si>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</si>
  <si>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</si>
  <si>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</si>
  <si>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</si>
  <si>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</si>
  <si>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</si>
  <si>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</si>
  <si>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</si>
  <si>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</si>
  <si>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</si>
  <si>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</si>
  <si>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</si>
  <si>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</si>
  <si>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</si>
  <si>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</si>
  <si>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</si>
  <si>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</si>
  <si>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</si>
  <si>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</si>
  <si>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</si>
  <si>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</si>
  <si>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</si>
  <si>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</si>
  <si>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</si>
  <si>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</si>
  <si>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</si>
  <si>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</si>
  <si>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</si>
  <si>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</si>
  <si>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</si>
  <si>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</si>
  <si>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</si>
  <si>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</si>
  <si>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</si>
  <si>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</si>
  <si>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</si>
  <si>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</si>
  <si>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</si>
  <si>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</si>
  <si>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</si>
  <si>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</si>
  <si>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</si>
  <si>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</si>
  <si>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</si>
  <si>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</si>
  <si>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</si>
  <si>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</si>
  <si>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</si>
  <si>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</si>
  <si>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</si>
  <si>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</si>
  <si>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</si>
  <si>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</si>
  <si>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</si>
  <si>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</si>
  <si>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</si>
  <si>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</si>
  <si>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</si>
  <si>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</si>
  <si>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</si>
  <si>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</si>
  <si>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</si>
  <si>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</si>
  <si>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</si>
  <si>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</si>
  <si>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</si>
  <si>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</si>
  <si>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</si>
  <si>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</si>
  <si>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2024</t>
  </si>
  <si>
    <t>Room Revenue</t>
  </si>
  <si>
    <t>VTC Defined Tourism Regions</t>
  </si>
  <si>
    <t>STR/CoSTAR Designated Hospitality Markets</t>
  </si>
  <si>
    <t>February 2025 Monthly Report</t>
  </si>
  <si>
    <t>Current Month - February 2025 vs February 2024</t>
  </si>
  <si>
    <t>Percent Change from February 2024</t>
  </si>
  <si>
    <t>Year to Date - February 2025 vs February 2024</t>
  </si>
  <si>
    <t>YTD February 2025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</si>
</sst>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i/>
      <sz val="10"/>
      <name val="Segoe UI"/>
      <family val="2"/>
    </font>
    <font>
      <sz val="10"/>
      <name val="Arial"/>
      <family val="2"/>
    </font>
    <font>
      <sz val="10"/>
      <name val="Arial"/>
    </font>
    <font>
      <b/>
      <sz val="11"/>
      <color theme="0"/>
      <name val="Asap"/>
    </font>
    <font>
      <b/>
      <sz val="11"/>
      <color indexed="9"/>
      <name val="Asap"/>
    </font>
    <font>
      <b/>
      <sz val="11"/>
      <name val="Asap"/>
    </font>
    <font>
      <sz val="11"/>
      <name val="Asap"/>
    </font>
    <font>
      <b/>
      <i/>
      <sz val="11"/>
      <name val="Asap"/>
    </font>
  </fonts>
  <fills count="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5858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5" fillId="4" borderId="0" xfId="0" applyFont="1" applyFill="1" applyAlignment="1">
      <alignment horizontal="right"/>
    </xf>
    <xf numFmtId="0" fontId="18" fillId="0" borderId="12" xfId="0" applyFont="1" applyBorder="1"/>
    <xf numFmtId="0" fontId="18" fillId="0" borderId="0" xfId="0" applyFont="1" applyAlignment="1">
      <alignment vertical="center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4" borderId="0" xfId="0" applyFont="1" applyFill="1" applyAlignment="1">
      <alignment horizontal="right"/>
    </xf>
    <xf numFmtId="0" fontId="21" fillId="0" borderId="0" xfId="0" applyFont="1"/>
    <xf numFmtId="0" fontId="21" fillId="0" borderId="3" xfId="0" applyFont="1" applyBorder="1"/>
    <xf numFmtId="0" fontId="1" fillId="0" borderId="7" xfId="0" applyFont="1" applyBorder="1"/>
    <xf numFmtId="166" fontId="21" fillId="2" borderId="3" xfId="0" applyNumberFormat="1" applyFont="1" applyFill="1" applyBorder="1"/>
    <xf numFmtId="166" fontId="21" fillId="2" borderId="0" xfId="0" applyNumberFormat="1" applyFont="1" applyFill="1"/>
    <xf numFmtId="170" fontId="21" fillId="2" borderId="3" xfId="0" applyNumberFormat="1" applyFont="1" applyFill="1" applyBorder="1"/>
    <xf numFmtId="170" fontId="21" fillId="2" borderId="0" xfId="0" applyNumberFormat="1" applyFont="1" applyFill="1"/>
    <xf numFmtId="170" fontId="1" fillId="0" borderId="3" xfId="0" applyNumberFormat="1" applyFont="1" applyBorder="1"/>
    <xf numFmtId="170" fontId="1" fillId="0" borderId="0" xfId="0" applyNumberFormat="1" applyFont="1"/>
    <xf numFmtId="0" fontId="1" fillId="2" borderId="3" xfId="0" applyFont="1" applyFill="1" applyBorder="1"/>
    <xf numFmtId="166" fontId="22" fillId="2" borderId="3" xfId="0" applyNumberFormat="1" applyFont="1" applyFill="1" applyBorder="1"/>
    <xf numFmtId="166" fontId="22" fillId="2" borderId="0" xfId="0" applyNumberFormat="1" applyFont="1" applyFill="1"/>
    <xf numFmtId="170" fontId="22" fillId="2" borderId="3" xfId="0" applyNumberFormat="1" applyFont="1" applyFill="1" applyBorder="1"/>
    <xf numFmtId="170" fontId="22" fillId="2" borderId="0" xfId="0" applyNumberFormat="1" applyFont="1" applyFill="1"/>
    <xf numFmtId="166" fontId="22" fillId="0" borderId="3" xfId="0" applyNumberFormat="1" applyFont="1" applyBorder="1"/>
    <xf numFmtId="166" fontId="22" fillId="0" borderId="0" xfId="0" applyNumberFormat="1" applyFont="1"/>
    <xf numFmtId="170" fontId="22" fillId="0" borderId="3" xfId="0" applyNumberFormat="1" applyFont="1" applyBorder="1"/>
    <xf numFmtId="170" fontId="22" fillId="0" borderId="0" xfId="0" applyNumberFormat="1" applyFont="1"/>
    <xf numFmtId="166" fontId="22" fillId="2" borderId="1" xfId="0" applyNumberFormat="1" applyFont="1" applyFill="1" applyBorder="1"/>
    <xf numFmtId="166" fontId="22" fillId="2" borderId="7" xfId="0" applyNumberFormat="1" applyFont="1" applyFill="1" applyBorder="1"/>
    <xf numFmtId="170" fontId="22" fillId="2" borderId="1" xfId="0" applyNumberFormat="1" applyFont="1" applyFill="1" applyBorder="1"/>
    <xf numFmtId="170" fontId="22" fillId="2" borderId="7" xfId="0" applyNumberFormat="1" applyFont="1" applyFill="1" applyBorder="1"/>
    <xf numFmtId="0" fontId="22" fillId="0" borderId="7" xfId="0" applyFont="1" applyBorder="1"/>
    <xf numFmtId="165" fontId="22" fillId="0" borderId="7" xfId="0" applyNumberFormat="1" applyFont="1" applyBorder="1"/>
    <xf numFmtId="2" fontId="22" fillId="0" borderId="7" xfId="0" applyNumberFormat="1" applyFont="1" applyBorder="1"/>
    <xf numFmtId="165" fontId="22" fillId="0" borderId="0" xfId="0" applyNumberFormat="1" applyFont="1"/>
    <xf numFmtId="2" fontId="22" fillId="0" borderId="0" xfId="0" applyNumberFormat="1" applyFont="1"/>
    <xf numFmtId="0" fontId="22" fillId="0" borderId="0" xfId="0" applyFont="1"/>
    <xf numFmtId="0" fontId="26" fillId="0" borderId="0" xfId="0" applyFont="1"/>
    <xf numFmtId="0" fontId="26" fillId="0" borderId="12" xfId="0" applyFont="1" applyBorder="1"/>
    <xf numFmtId="0" fontId="25" fillId="0" borderId="0" xfId="0" applyFont="1"/>
    <xf numFmtId="167" fontId="26" fillId="6" borderId="4" xfId="0" applyNumberFormat="1" applyFont="1" applyFill="1" applyBorder="1" applyAlignment="1">
      <alignment horizontal="center" vertical="center"/>
    </xf>
    <xf numFmtId="167" fontId="26" fillId="6" borderId="0" xfId="0" applyNumberFormat="1" applyFont="1" applyFill="1" applyAlignment="1">
      <alignment horizontal="center" vertical="center"/>
    </xf>
    <xf numFmtId="168" fontId="26" fillId="6" borderId="0" xfId="0" applyNumberFormat="1" applyFont="1" applyFill="1" applyAlignment="1">
      <alignment horizontal="center" vertical="center"/>
    </xf>
    <xf numFmtId="167" fontId="26" fillId="6" borderId="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top"/>
    </xf>
    <xf numFmtId="0" fontId="23" fillId="6" borderId="4" xfId="0" applyFont="1" applyFill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8" fontId="26" fillId="0" borderId="0" xfId="0" applyNumberFormat="1" applyFont="1" applyAlignment="1">
      <alignment horizontal="center" vertical="center"/>
    </xf>
    <xf numFmtId="167" fontId="26" fillId="0" borderId="4" xfId="0" applyNumberFormat="1" applyFont="1" applyBorder="1" applyAlignment="1">
      <alignment horizontal="center" vertical="center"/>
    </xf>
    <xf numFmtId="167" fontId="26" fillId="0" borderId="8" xfId="0" applyNumberFormat="1" applyFont="1" applyBorder="1" applyAlignment="1">
      <alignment horizontal="center" vertical="center"/>
    </xf>
    <xf numFmtId="167" fontId="26" fillId="0" borderId="25" xfId="0" applyNumberFormat="1" applyFont="1" applyBorder="1" applyAlignment="1">
      <alignment horizontal="center" vertical="center"/>
    </xf>
    <xf numFmtId="167" fontId="26" fillId="0" borderId="22" xfId="0" applyNumberFormat="1" applyFont="1" applyBorder="1" applyAlignment="1">
      <alignment horizontal="center" vertical="center"/>
    </xf>
    <xf numFmtId="168" fontId="26" fillId="0" borderId="22" xfId="0" applyNumberFormat="1" applyFont="1" applyBorder="1" applyAlignment="1">
      <alignment horizontal="center" vertical="center"/>
    </xf>
    <xf numFmtId="167" fontId="26" fillId="0" borderId="23" xfId="0" applyNumberFormat="1" applyFont="1" applyBorder="1" applyAlignment="1">
      <alignment horizontal="center" vertical="center"/>
    </xf>
    <xf numFmtId="0" fontId="23" fillId="5" borderId="26" xfId="0" applyFont="1" applyFill="1" applyBorder="1" applyAlignment="1">
      <alignment horizontal="center" vertical="center"/>
    </xf>
    <xf numFmtId="0" fontId="23" fillId="5" borderId="27" xfId="0" applyFont="1" applyFill="1" applyBorder="1" applyAlignment="1">
      <alignment horizontal="center" vertical="center"/>
    </xf>
    <xf numFmtId="0" fontId="23" fillId="5" borderId="27" xfId="0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left"/>
    </xf>
    <xf numFmtId="0" fontId="26" fillId="6" borderId="4" xfId="0" applyFont="1" applyFill="1" applyBorder="1"/>
    <xf numFmtId="0" fontId="26" fillId="0" borderId="4" xfId="0" applyFont="1" applyBorder="1" applyAlignment="1">
      <alignment horizontal="right"/>
    </xf>
    <xf numFmtId="1" fontId="26" fillId="0" borderId="4" xfId="0" applyNumberFormat="1" applyFont="1" applyBorder="1" applyAlignment="1">
      <alignment horizontal="right"/>
    </xf>
    <xf numFmtId="0" fontId="20" fillId="0" borderId="0" xfId="0" applyFont="1" applyAlignment="1">
      <alignment vertical="top" wrapText="1"/>
    </xf>
    <xf numFmtId="0" fontId="27" fillId="0" borderId="21" xfId="0" applyFont="1" applyBorder="1" applyAlignment="1">
      <alignment horizontal="left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 wrapText="1"/>
    </xf>
    <xf numFmtId="169" fontId="25" fillId="0" borderId="24" xfId="0" applyNumberFormat="1" applyFont="1" applyBorder="1" applyAlignment="1">
      <alignment horizontal="left" vertical="center" wrapText="1"/>
    </xf>
    <xf numFmtId="169" fontId="25" fillId="0" borderId="4" xfId="0" applyNumberFormat="1" applyFont="1" applyBorder="1" applyAlignment="1">
      <alignment horizontal="left" vertical="center" wrapText="1"/>
    </xf>
    <xf numFmtId="169" fontId="25" fillId="0" borderId="28" xfId="0" applyNumberFormat="1" applyFont="1" applyBorder="1" applyAlignment="1">
      <alignment horizontal="left" vertical="center" wrapText="1"/>
    </xf>
    <xf numFmtId="0" fontId="23" fillId="5" borderId="13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0" fontId="24" fillId="5" borderId="18" xfId="0" applyFont="1" applyFill="1" applyBorder="1" applyAlignment="1">
      <alignment horizontal="center" vertical="center" wrapText="1"/>
    </xf>
    <xf numFmtId="0" fontId="24" fillId="5" borderId="19" xfId="0" applyFont="1" applyFill="1" applyBorder="1" applyAlignment="1">
      <alignment horizontal="center" vertical="center" wrapText="1"/>
    </xf>
    <xf numFmtId="0" fontId="24" fillId="5" borderId="20" xfId="0" applyFont="1" applyFill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left" vertical="center" wrapText="1"/>
    </xf>
    <xf numFmtId="0" fontId="27" fillId="0" borderId="23" xfId="0" applyFont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5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714374</xdr:colOff>
      <xdr:row>55</xdr:row>
      <xdr:rowOff>92076</xdr:rowOff>
    </xdr:from>
    <xdr:to>
      <xdr:col>12</xdr:col>
      <xdr:colOff>771524</xdr:colOff>
      <xdr:row>55</xdr:row>
      <xdr:rowOff>429372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28466-23F9-4759-9CC6-F1A35213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4" y="11407776"/>
          <a:ext cx="2600325" cy="330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55</xdr:row>
      <xdr:rowOff>114300</xdr:rowOff>
    </xdr:from>
    <xdr:to>
      <xdr:col>12</xdr:col>
      <xdr:colOff>673100</xdr:colOff>
      <xdr:row>55</xdr:row>
      <xdr:rowOff>445246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07EA5-FECF-4E65-9829-AF1AB09B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0" y="11430000"/>
          <a:ext cx="2600325" cy="334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4"/>
  <sheetViews>
    <sheetView tabSelected="1" workbookViewId="0">
      <selection activeCell="F35" sqref="F35"/>
    </sheetView>
  </sheetViews>
  <sheetFormatPr defaultColWidth="9.1796875" defaultRowHeight="15.5" x14ac:dyDescent="0.4"/>
  <cols>
    <col min="1" max="1" width="41.7265625" style="85" bestFit="1" customWidth="1"/>
    <col min="2" max="6" width="11.81640625" style="85" customWidth="1"/>
    <col min="7" max="7" width="11.81640625" style="87" customWidth="1"/>
    <col min="8" max="9" width="11.81640625" style="85" customWidth="1"/>
    <col min="10" max="10" width="11.81640625" style="87" customWidth="1"/>
    <col min="11" max="11" width="12.6328125" style="87" customWidth="1"/>
    <col min="12" max="12" width="11.90625" style="85" customWidth="1"/>
    <col min="13" max="13" width="12.6328125" style="85" customWidth="1"/>
    <col min="14" max="16384" width="9.1796875" style="85"/>
  </cols>
  <sheetData>
    <row r="1" spans="1:13" ht="25" customHeight="1" x14ac:dyDescent="0.4">
      <c r="A1" s="114" t="str">
        <f>'Current month raw data'!A1</f>
        <v>February 2025 Monthly Report</v>
      </c>
      <c r="B1" s="117" t="str">
        <f>'Current month raw data'!F1</f>
        <v>Current Month - February 2025 vs February 2024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9"/>
    </row>
    <row r="2" spans="1:13" ht="24.5" customHeight="1" x14ac:dyDescent="0.4">
      <c r="A2" s="115"/>
      <c r="B2" s="120" t="s">
        <v>45</v>
      </c>
      <c r="C2" s="121"/>
      <c r="D2" s="122" t="s">
        <v>2</v>
      </c>
      <c r="E2" s="121"/>
      <c r="F2" s="123" t="s">
        <v>3</v>
      </c>
      <c r="G2" s="123"/>
      <c r="H2" s="123" t="str">
        <f>'Current month raw data'!L7</f>
        <v>Percent Change from February 2024</v>
      </c>
      <c r="I2" s="123"/>
      <c r="J2" s="123"/>
      <c r="K2" s="123"/>
      <c r="L2" s="123"/>
      <c r="M2" s="124"/>
    </row>
    <row r="3" spans="1:13" ht="37" customHeight="1" x14ac:dyDescent="0.4">
      <c r="A3" s="116"/>
      <c r="B3" s="102">
        <f>'Current month raw data'!F8</f>
        <v>2025</v>
      </c>
      <c r="C3" s="103">
        <f>'Current month raw data'!G8</f>
        <v>2024</v>
      </c>
      <c r="D3" s="103">
        <f>'Current month raw data'!H8</f>
        <v>2025</v>
      </c>
      <c r="E3" s="103">
        <f>'Current month raw data'!I8</f>
        <v>2024</v>
      </c>
      <c r="F3" s="103">
        <f>'Current month raw data'!J8</f>
        <v>2025</v>
      </c>
      <c r="G3" s="103">
        <f>'Current month raw data'!K8</f>
        <v>2024</v>
      </c>
      <c r="H3" s="103" t="str">
        <f>'Current month raw data'!L8</f>
        <v>Occ</v>
      </c>
      <c r="I3" s="103" t="str">
        <f>'Current month raw data'!M8</f>
        <v>ADR</v>
      </c>
      <c r="J3" s="103" t="s">
        <v>3</v>
      </c>
      <c r="K3" s="104" t="s">
        <v>80</v>
      </c>
      <c r="L3" s="104" t="s">
        <v>43</v>
      </c>
      <c r="M3" s="105" t="s">
        <v>44</v>
      </c>
    </row>
    <row r="4" spans="1:13" x14ac:dyDescent="0.4">
      <c r="A4" s="106" t="s">
        <v>10</v>
      </c>
      <c r="B4" s="96">
        <f>VLOOKUP($A4,'Current month raw data'!$B:$Q,5,FALSE)</f>
        <v>59.123596379910303</v>
      </c>
      <c r="C4" s="94">
        <f>VLOOKUP($A4,'Current month raw data'!$B:$Q,6,FALSE)</f>
        <v>58.8333629277748</v>
      </c>
      <c r="D4" s="95">
        <f>VLOOKUP($A4,'Current month raw data'!$B:$Q,7,FALSE)</f>
        <v>159.39435173904701</v>
      </c>
      <c r="E4" s="95">
        <f>VLOOKUP($A4,'Current month raw data'!$B:$Q,8,FALSE)</f>
        <v>157.12563962695199</v>
      </c>
      <c r="F4" s="95">
        <f>VLOOKUP($A4,'Current month raw data'!$B:$Q,9,FALSE)</f>
        <v>94.239673174568793</v>
      </c>
      <c r="G4" s="95">
        <f>VLOOKUP($A4,'Current month raw data'!$B:$Q,10,FALSE)</f>
        <v>92.442297814312397</v>
      </c>
      <c r="H4" s="94">
        <f>VLOOKUP($A4,'Current month raw data'!$B:$Q,11,FALSE)</f>
        <v>0.49331440137426202</v>
      </c>
      <c r="I4" s="94">
        <f>VLOOKUP($A4,'Current month raw data'!$B:$Q,12,FALSE)</f>
        <v>1.44388409013397</v>
      </c>
      <c r="J4" s="94">
        <f>VLOOKUP($A4,'Current month raw data'!$B:$Q,13,FALSE)</f>
        <v>1.94432137966401</v>
      </c>
      <c r="K4" s="94">
        <f>VLOOKUP($A4,'Current month raw data'!$B:$Q,14,FALSE)</f>
        <v>2.61893267752458</v>
      </c>
      <c r="L4" s="94">
        <f>VLOOKUP($A4,'Current month raw data'!$B:$Q,15,FALSE)</f>
        <v>0.66174485123910498</v>
      </c>
      <c r="M4" s="97">
        <f>VLOOKUP($A4,'Current month raw data'!$B:$Q,16,FALSE)</f>
        <v>1.1583237352648801</v>
      </c>
    </row>
    <row r="5" spans="1:13" x14ac:dyDescent="0.4">
      <c r="A5" s="106" t="s">
        <v>13</v>
      </c>
      <c r="B5" s="96">
        <f>VLOOKUP($A5,'Current month raw data'!$B:$Q,5,FALSE)</f>
        <v>55.362991133614798</v>
      </c>
      <c r="C5" s="94">
        <f>VLOOKUP($A5,'Current month raw data'!$B:$Q,6,FALSE)</f>
        <v>54.467445843358099</v>
      </c>
      <c r="D5" s="95">
        <f>VLOOKUP($A5,'Current month raw data'!$B:$Q,7,FALSE)</f>
        <v>118.923886918257</v>
      </c>
      <c r="E5" s="95">
        <f>VLOOKUP($A5,'Current month raw data'!$B:$Q,8,FALSE)</f>
        <v>115.800735219252</v>
      </c>
      <c r="F5" s="95">
        <f>VLOOKUP($A5,'Current month raw data'!$B:$Q,9,FALSE)</f>
        <v>65.839820970305297</v>
      </c>
      <c r="G5" s="95">
        <f>VLOOKUP($A5,'Current month raw data'!$B:$Q,10,FALSE)</f>
        <v>63.073702741757103</v>
      </c>
      <c r="H5" s="94">
        <f>VLOOKUP($A5,'Current month raw data'!$B:$Q,11,FALSE)</f>
        <v>1.64418447825178</v>
      </c>
      <c r="I5" s="94">
        <f>VLOOKUP($A5,'Current month raw data'!$B:$Q,12,FALSE)</f>
        <v>2.6970050691749301</v>
      </c>
      <c r="J5" s="94">
        <f>VLOOKUP($A5,'Current month raw data'!$B:$Q,13,FALSE)</f>
        <v>4.3855332861517597</v>
      </c>
      <c r="K5" s="94">
        <f>VLOOKUP($A5,'Current month raw data'!$B:$Q,14,FALSE)</f>
        <v>5.9972292781476098</v>
      </c>
      <c r="L5" s="94">
        <f>VLOOKUP($A5,'Current month raw data'!$B:$Q,15,FALSE)</f>
        <v>1.5439840572330199</v>
      </c>
      <c r="M5" s="97">
        <f>VLOOKUP($A5,'Current month raw data'!$B:$Q,16,FALSE)</f>
        <v>3.2135544817005099</v>
      </c>
    </row>
    <row r="6" spans="1:13" x14ac:dyDescent="0.4">
      <c r="A6" s="107"/>
      <c r="B6" s="88"/>
      <c r="C6" s="89"/>
      <c r="D6" s="90"/>
      <c r="E6" s="90"/>
      <c r="F6" s="90"/>
      <c r="G6" s="90"/>
      <c r="H6" s="89"/>
      <c r="I6" s="89"/>
      <c r="J6" s="89"/>
      <c r="K6" s="89"/>
      <c r="L6" s="89"/>
      <c r="M6" s="91"/>
    </row>
    <row r="7" spans="1:13" x14ac:dyDescent="0.4">
      <c r="A7" s="106" t="s">
        <v>78</v>
      </c>
      <c r="B7" s="96"/>
      <c r="C7" s="94"/>
      <c r="D7" s="95"/>
      <c r="E7" s="95"/>
      <c r="F7" s="95"/>
      <c r="G7" s="95"/>
      <c r="H7" s="94"/>
      <c r="I7" s="94"/>
      <c r="J7" s="94"/>
      <c r="K7" s="94"/>
      <c r="L7" s="94"/>
      <c r="M7" s="97"/>
    </row>
    <row r="8" spans="1:13" x14ac:dyDescent="0.4">
      <c r="A8" s="108" t="s">
        <v>72</v>
      </c>
      <c r="B8" s="96">
        <f>VLOOKUP($A8,'Current month raw data'!$B:$Q,5,FALSE)</f>
        <v>54.568999702587398</v>
      </c>
      <c r="C8" s="94">
        <f>VLOOKUP($A8,'Current month raw data'!$B:$Q,6,FALSE)</f>
        <v>55.494505494505397</v>
      </c>
      <c r="D8" s="95">
        <f>VLOOKUP($A8,'Current month raw data'!$B:$Q,7,FALSE)</f>
        <v>284.06254002498002</v>
      </c>
      <c r="E8" s="95">
        <f>VLOOKUP($A8,'Current month raw data'!$B:$Q,8,FALSE)</f>
        <v>270.74960302634003</v>
      </c>
      <c r="F8" s="95">
        <f>VLOOKUP($A8,'Current month raw data'!$B:$Q,9,FALSE)</f>
        <v>155.01008662139299</v>
      </c>
      <c r="G8" s="95">
        <f>VLOOKUP($A8,'Current month raw data'!$B:$Q,10,FALSE)</f>
        <v>150.25115332780399</v>
      </c>
      <c r="H8" s="94">
        <f>VLOOKUP($A8,'Current month raw data'!$B:$Q,11,FALSE)</f>
        <v>-1.66774311018888</v>
      </c>
      <c r="I8" s="94">
        <f>VLOOKUP($A8,'Current month raw data'!$B:$Q,12,FALSE)</f>
        <v>4.9170661193341001</v>
      </c>
      <c r="J8" s="94">
        <f>VLOOKUP($A8,'Current month raw data'!$B:$Q,13,FALSE)</f>
        <v>3.1673189777165902</v>
      </c>
      <c r="K8" s="94">
        <f>VLOOKUP($A8,'Current month raw data'!$B:$Q,14,FALSE)</f>
        <v>7.8839670877283101</v>
      </c>
      <c r="L8" s="94">
        <f>VLOOKUP($A8,'Current month raw data'!$B:$Q,15,FALSE)</f>
        <v>4.5718432510885298</v>
      </c>
      <c r="M8" s="97">
        <f>VLOOKUP($A8,'Current month raw data'!$B:$Q,16,FALSE)</f>
        <v>2.8278535400709801</v>
      </c>
    </row>
    <row r="9" spans="1:13" x14ac:dyDescent="0.4">
      <c r="A9" s="108" t="s">
        <v>73</v>
      </c>
      <c r="B9" s="96">
        <f>VLOOKUP($A9,'Current month raw data'!$B:$Q,5,FALSE)</f>
        <v>61.245995220354096</v>
      </c>
      <c r="C9" s="94">
        <f>VLOOKUP($A9,'Current month raw data'!$B:$Q,6,FALSE)</f>
        <v>60.007356104504403</v>
      </c>
      <c r="D9" s="95">
        <f>VLOOKUP($A9,'Current month raw data'!$B:$Q,7,FALSE)</f>
        <v>177.08382907846999</v>
      </c>
      <c r="E9" s="95">
        <f>VLOOKUP($A9,'Current month raw data'!$B:$Q,8,FALSE)</f>
        <v>170.70582065608201</v>
      </c>
      <c r="F9" s="95">
        <f>VLOOKUP($A9,'Current month raw data'!$B:$Q,9,FALSE)</f>
        <v>108.45675349342</v>
      </c>
      <c r="G9" s="95">
        <f>VLOOKUP($A9,'Current month raw data'!$B:$Q,10,FALSE)</f>
        <v>102.43604969221199</v>
      </c>
      <c r="H9" s="94">
        <f>VLOOKUP($A9,'Current month raw data'!$B:$Q,11,FALSE)</f>
        <v>2.0641454585877499</v>
      </c>
      <c r="I9" s="94">
        <f>VLOOKUP($A9,'Current month raw data'!$B:$Q,12,FALSE)</f>
        <v>3.7362571456996201</v>
      </c>
      <c r="J9" s="94">
        <f>VLOOKUP($A9,'Current month raw data'!$B:$Q,13,FALSE)</f>
        <v>5.8775243864814897</v>
      </c>
      <c r="K9" s="94">
        <f>VLOOKUP($A9,'Current month raw data'!$B:$Q,14,FALSE)</f>
        <v>7.7709358907346697</v>
      </c>
      <c r="L9" s="94">
        <f>VLOOKUP($A9,'Current month raw data'!$B:$Q,15,FALSE)</f>
        <v>1.7883035282745201</v>
      </c>
      <c r="M9" s="97">
        <f>VLOOKUP($A9,'Current month raw data'!$B:$Q,16,FALSE)</f>
        <v>3.8893621729269201</v>
      </c>
    </row>
    <row r="10" spans="1:13" x14ac:dyDescent="0.4">
      <c r="A10" s="108" t="s">
        <v>74</v>
      </c>
      <c r="B10" s="96">
        <f>VLOOKUP($A10,'Current month raw data'!$B:$Q,5,FALSE)</f>
        <v>60.697893184993397</v>
      </c>
      <c r="C10" s="94">
        <f>VLOOKUP($A10,'Current month raw data'!$B:$Q,6,FALSE)</f>
        <v>60.033288832259899</v>
      </c>
      <c r="D10" s="95">
        <f>VLOOKUP($A10,'Current month raw data'!$B:$Q,7,FALSE)</f>
        <v>135.22241136754701</v>
      </c>
      <c r="E10" s="95">
        <f>VLOOKUP($A10,'Current month raw data'!$B:$Q,8,FALSE)</f>
        <v>131.356128090575</v>
      </c>
      <c r="F10" s="95">
        <f>VLOOKUP($A10,'Current month raw data'!$B:$Q,9,FALSE)</f>
        <v>82.077154814046494</v>
      </c>
      <c r="G10" s="95">
        <f>VLOOKUP($A10,'Current month raw data'!$B:$Q,10,FALSE)</f>
        <v>78.857403775488393</v>
      </c>
      <c r="H10" s="94">
        <f>VLOOKUP($A10,'Current month raw data'!$B:$Q,11,FALSE)</f>
        <v>1.10705970913984</v>
      </c>
      <c r="I10" s="94">
        <f>VLOOKUP($A10,'Current month raw data'!$B:$Q,12,FALSE)</f>
        <v>2.9433596537699498</v>
      </c>
      <c r="J10" s="94">
        <f>VLOOKUP($A10,'Current month raw data'!$B:$Q,13,FALSE)</f>
        <v>4.0830041117317597</v>
      </c>
      <c r="K10" s="94">
        <f>VLOOKUP($A10,'Current month raw data'!$B:$Q,14,FALSE)</f>
        <v>5.61331037291</v>
      </c>
      <c r="L10" s="94">
        <f>VLOOKUP($A10,'Current month raw data'!$B:$Q,15,FALSE)</f>
        <v>1.47027487747709</v>
      </c>
      <c r="M10" s="97">
        <f>VLOOKUP($A10,'Current month raw data'!$B:$Q,16,FALSE)</f>
        <v>2.5936114073990901</v>
      </c>
    </row>
    <row r="11" spans="1:13" x14ac:dyDescent="0.4">
      <c r="A11" s="108" t="s">
        <v>75</v>
      </c>
      <c r="B11" s="96">
        <f>VLOOKUP($A11,'Current month raw data'!$B:$Q,5,FALSE)</f>
        <v>55.100032910073203</v>
      </c>
      <c r="C11" s="94">
        <f>VLOOKUP($A11,'Current month raw data'!$B:$Q,6,FALSE)</f>
        <v>55.341645621037301</v>
      </c>
      <c r="D11" s="95">
        <f>VLOOKUP($A11,'Current month raw data'!$B:$Q,7,FALSE)</f>
        <v>110.16758027487199</v>
      </c>
      <c r="E11" s="95">
        <f>VLOOKUP($A11,'Current month raw data'!$B:$Q,8,FALSE)</f>
        <v>107.672416158998</v>
      </c>
      <c r="F11" s="95">
        <f>VLOOKUP($A11,'Current month raw data'!$B:$Q,9,FALSE)</f>
        <v>60.702372987686097</v>
      </c>
      <c r="G11" s="95">
        <f>VLOOKUP($A11,'Current month raw data'!$B:$Q,10,FALSE)</f>
        <v>59.5876869823216</v>
      </c>
      <c r="H11" s="94">
        <f>VLOOKUP($A11,'Current month raw data'!$B:$Q,11,FALSE)</f>
        <v>-0.43658389311126</v>
      </c>
      <c r="I11" s="94">
        <f>VLOOKUP($A11,'Current month raw data'!$B:$Q,12,FALSE)</f>
        <v>2.3173661415652602</v>
      </c>
      <c r="J11" s="94">
        <f>VLOOKUP($A11,'Current month raw data'!$B:$Q,13,FALSE)</f>
        <v>1.8706650011355099</v>
      </c>
      <c r="K11" s="94">
        <f>VLOOKUP($A11,'Current month raw data'!$B:$Q,14,FALSE)</f>
        <v>4.9611658283426596</v>
      </c>
      <c r="L11" s="94">
        <f>VLOOKUP($A11,'Current month raw data'!$B:$Q,15,FALSE)</f>
        <v>3.03374953640746</v>
      </c>
      <c r="M11" s="97">
        <f>VLOOKUP($A11,'Current month raw data'!$B:$Q,16,FALSE)</f>
        <v>2.5839207814629099</v>
      </c>
    </row>
    <row r="12" spans="1:13" x14ac:dyDescent="0.4">
      <c r="A12" s="108" t="s">
        <v>76</v>
      </c>
      <c r="B12" s="96">
        <f>VLOOKUP($A12,'Current month raw data'!$B:$Q,5,FALSE)</f>
        <v>52.703581890463902</v>
      </c>
      <c r="C12" s="94">
        <f>VLOOKUP($A12,'Current month raw data'!$B:$Q,6,FALSE)</f>
        <v>52.539065084216503</v>
      </c>
      <c r="D12" s="95">
        <f>VLOOKUP($A12,'Current month raw data'!$B:$Q,7,FALSE)</f>
        <v>81.493935473665601</v>
      </c>
      <c r="E12" s="95">
        <f>VLOOKUP($A12,'Current month raw data'!$B:$Q,8,FALSE)</f>
        <v>79.300064847576706</v>
      </c>
      <c r="F12" s="95">
        <f>VLOOKUP($A12,'Current month raw data'!$B:$Q,9,FALSE)</f>
        <v>42.9502230181252</v>
      </c>
      <c r="G12" s="95">
        <f>VLOOKUP($A12,'Current month raw data'!$B:$Q,10,FALSE)</f>
        <v>41.663512682094201</v>
      </c>
      <c r="H12" s="94">
        <f>VLOOKUP($A12,'Current month raw data'!$B:$Q,11,FALSE)</f>
        <v>0.31313234444457699</v>
      </c>
      <c r="I12" s="94">
        <f>VLOOKUP($A12,'Current month raw data'!$B:$Q,12,FALSE)</f>
        <v>2.7665432938872598</v>
      </c>
      <c r="J12" s="94">
        <f>VLOOKUP($A12,'Current month raw data'!$B:$Q,13,FALSE)</f>
        <v>3.0883385802080601</v>
      </c>
      <c r="K12" s="94">
        <f>VLOOKUP($A12,'Current month raw data'!$B:$Q,14,FALSE)</f>
        <v>4.3009179077700201</v>
      </c>
      <c r="L12" s="94">
        <f>VLOOKUP($A12,'Current month raw data'!$B:$Q,15,FALSE)</f>
        <v>1.17625266277669</v>
      </c>
      <c r="M12" s="97">
        <f>VLOOKUP($A12,'Current month raw data'!$B:$Q,16,FALSE)</f>
        <v>1.49306823476081</v>
      </c>
    </row>
    <row r="13" spans="1:13" x14ac:dyDescent="0.4">
      <c r="A13" s="108" t="s">
        <v>77</v>
      </c>
      <c r="B13" s="96">
        <f>VLOOKUP($A13,'Current month raw data'!$B:$Q,5,FALSE)</f>
        <v>47.587876800192603</v>
      </c>
      <c r="C13" s="94">
        <f>VLOOKUP($A13,'Current month raw data'!$B:$Q,6,FALSE)</f>
        <v>44.955871765377601</v>
      </c>
      <c r="D13" s="95">
        <f>VLOOKUP($A13,'Current month raw data'!$B:$Q,7,FALSE)</f>
        <v>61.969746904449799</v>
      </c>
      <c r="E13" s="95">
        <f>VLOOKUP($A13,'Current month raw data'!$B:$Q,8,FALSE)</f>
        <v>62.075699319605697</v>
      </c>
      <c r="F13" s="95">
        <f>VLOOKUP($A13,'Current month raw data'!$B:$Q,9,FALSE)</f>
        <v>29.490086810280701</v>
      </c>
      <c r="G13" s="95">
        <f>VLOOKUP($A13,'Current month raw data'!$B:$Q,10,FALSE)</f>
        <v>27.906671783583299</v>
      </c>
      <c r="H13" s="94">
        <f>VLOOKUP($A13,'Current month raw data'!$B:$Q,11,FALSE)</f>
        <v>5.8546412992529202</v>
      </c>
      <c r="I13" s="94">
        <f>VLOOKUP($A13,'Current month raw data'!$B:$Q,12,FALSE)</f>
        <v>-0.170682596116184</v>
      </c>
      <c r="J13" s="94">
        <f>VLOOKUP($A13,'Current month raw data'!$B:$Q,13,FALSE)</f>
        <v>5.6739658493738796</v>
      </c>
      <c r="K13" s="94">
        <f>VLOOKUP($A13,'Current month raw data'!$B:$Q,14,FALSE)</f>
        <v>5.3219845578058402</v>
      </c>
      <c r="L13" s="94">
        <f>VLOOKUP($A13,'Current month raw data'!$B:$Q,15,FALSE)</f>
        <v>-0.33308231477726902</v>
      </c>
      <c r="M13" s="97">
        <f>VLOOKUP($A13,'Current month raw data'!$B:$Q,16,FALSE)</f>
        <v>5.5020582097141899</v>
      </c>
    </row>
    <row r="14" spans="1:13" ht="18.5" customHeight="1" x14ac:dyDescent="0.4">
      <c r="A14" s="93" t="s">
        <v>81</v>
      </c>
      <c r="B14" s="88"/>
      <c r="C14" s="89"/>
      <c r="D14" s="90"/>
      <c r="E14" s="90"/>
      <c r="F14" s="90"/>
      <c r="G14" s="90"/>
      <c r="H14" s="89"/>
      <c r="I14" s="89"/>
      <c r="J14" s="89"/>
      <c r="K14" s="89"/>
      <c r="L14" s="89"/>
      <c r="M14" s="91"/>
    </row>
    <row r="15" spans="1:13" x14ac:dyDescent="0.4">
      <c r="A15" s="108" t="s">
        <v>50</v>
      </c>
      <c r="B15" s="96">
        <f>VLOOKUP($A15,'Current month raw data'!$B:$Q,5,FALSE)</f>
        <v>56.964541227944203</v>
      </c>
      <c r="C15" s="94">
        <f>VLOOKUP($A15,'Current month raw data'!$B:$Q,6,FALSE)</f>
        <v>56.373808926780299</v>
      </c>
      <c r="D15" s="95">
        <f>VLOOKUP($A15,'Current month raw data'!$B:$Q,7,FALSE)</f>
        <v>114.418799893875</v>
      </c>
      <c r="E15" s="95">
        <f>VLOOKUP($A15,'Current month raw data'!$B:$Q,8,FALSE)</f>
        <v>114.792330726736</v>
      </c>
      <c r="F15" s="95">
        <f>VLOOKUP($A15,'Current month raw data'!$B:$Q,9,FALSE)</f>
        <v>65.178144438065601</v>
      </c>
      <c r="G15" s="95">
        <f>VLOOKUP($A15,'Current month raw data'!$B:$Q,10,FALSE)</f>
        <v>64.712809186488002</v>
      </c>
      <c r="H15" s="94">
        <f>VLOOKUP($A15,'Current month raw data'!$B:$Q,11,FALSE)</f>
        <v>1.0478843143829299</v>
      </c>
      <c r="I15" s="94">
        <f>VLOOKUP($A15,'Current month raw data'!$B:$Q,12,FALSE)</f>
        <v>-0.32539702826498401</v>
      </c>
      <c r="J15" s="94">
        <f>VLOOKUP($A15,'Current month raw data'!$B:$Q,13,FALSE)</f>
        <v>0.71907750169929197</v>
      </c>
      <c r="K15" s="94">
        <f>VLOOKUP($A15,'Current month raw data'!$B:$Q,14,FALSE)</f>
        <v>3.6960738057396099</v>
      </c>
      <c r="L15" s="94">
        <f>VLOOKUP($A15,'Current month raw data'!$B:$Q,15,FALSE)</f>
        <v>2.9557422266800399</v>
      </c>
      <c r="M15" s="97">
        <f>VLOOKUP($A15,'Current month raw data'!$B:$Q,16,FALSE)</f>
        <v>4.0345993002299396</v>
      </c>
    </row>
    <row r="16" spans="1:13" x14ac:dyDescent="0.4">
      <c r="A16" s="108" t="s">
        <v>51</v>
      </c>
      <c r="B16" s="96">
        <f>VLOOKUP($A16,'Current month raw data'!$B:$Q,5,FALSE)</f>
        <v>54.626940690271397</v>
      </c>
      <c r="C16" s="94">
        <f>VLOOKUP($A16,'Current month raw data'!$B:$Q,6,FALSE)</f>
        <v>53.563051491120198</v>
      </c>
      <c r="D16" s="95">
        <f>VLOOKUP($A16,'Current month raw data'!$B:$Q,7,FALSE)</f>
        <v>101.86706128916801</v>
      </c>
      <c r="E16" s="95">
        <f>VLOOKUP($A16,'Current month raw data'!$B:$Q,8,FALSE)</f>
        <v>98.078094046501903</v>
      </c>
      <c r="F16" s="95">
        <f>VLOOKUP($A16,'Current month raw data'!$B:$Q,9,FALSE)</f>
        <v>55.646859153356402</v>
      </c>
      <c r="G16" s="95">
        <f>VLOOKUP($A16,'Current month raw data'!$B:$Q,10,FALSE)</f>
        <v>52.533620015637197</v>
      </c>
      <c r="H16" s="94">
        <f>VLOOKUP($A16,'Current month raw data'!$B:$Q,11,FALSE)</f>
        <v>1.98623709727869</v>
      </c>
      <c r="I16" s="94">
        <f>VLOOKUP($A16,'Current month raw data'!$B:$Q,12,FALSE)</f>
        <v>3.8632145939438098</v>
      </c>
      <c r="J16" s="94">
        <f>VLOOKUP($A16,'Current month raw data'!$B:$Q,13,FALSE)</f>
        <v>5.9261842926349004</v>
      </c>
      <c r="K16" s="94">
        <f>VLOOKUP($A16,'Current month raw data'!$B:$Q,14,FALSE)</f>
        <v>5.9261842926349004</v>
      </c>
      <c r="L16" s="94">
        <f>VLOOKUP($A16,'Current month raw data'!$B:$Q,15,FALSE)</f>
        <v>0</v>
      </c>
      <c r="M16" s="97">
        <f>VLOOKUP($A16,'Current month raw data'!$B:$Q,16,FALSE)</f>
        <v>1.98623709727869</v>
      </c>
    </row>
    <row r="17" spans="1:13" x14ac:dyDescent="0.4">
      <c r="A17" s="108" t="s">
        <v>52</v>
      </c>
      <c r="B17" s="96">
        <f>VLOOKUP($A17,'Current month raw data'!$B:$Q,5,FALSE)</f>
        <v>37.721215351812297</v>
      </c>
      <c r="C17" s="94">
        <f>VLOOKUP($A17,'Current month raw data'!$B:$Q,6,FALSE)</f>
        <v>47.768173086644403</v>
      </c>
      <c r="D17" s="95">
        <f>VLOOKUP($A17,'Current month raw data'!$B:$Q,7,FALSE)</f>
        <v>97.505376951882894</v>
      </c>
      <c r="E17" s="95">
        <f>VLOOKUP($A17,'Current month raw data'!$B:$Q,8,FALSE)</f>
        <v>93.904809778295103</v>
      </c>
      <c r="F17" s="95">
        <f>VLOOKUP($A17,'Current month raw data'!$B:$Q,9,FALSE)</f>
        <v>36.780213219616201</v>
      </c>
      <c r="G17" s="95">
        <f>VLOOKUP($A17,'Current month raw data'!$B:$Q,10,FALSE)</f>
        <v>44.856612071580201</v>
      </c>
      <c r="H17" s="94">
        <f>VLOOKUP($A17,'Current month raw data'!$B:$Q,11,FALSE)</f>
        <v>-21.032744368532398</v>
      </c>
      <c r="I17" s="94">
        <f>VLOOKUP($A17,'Current month raw data'!$B:$Q,12,FALSE)</f>
        <v>3.8342734329461998</v>
      </c>
      <c r="J17" s="94">
        <f>VLOOKUP($A17,'Current month raw data'!$B:$Q,13,FALSE)</f>
        <v>-18.004923865128401</v>
      </c>
      <c r="K17" s="94">
        <f>VLOOKUP($A17,'Current month raw data'!$B:$Q,14,FALSE)</f>
        <v>-22.241045986745899</v>
      </c>
      <c r="L17" s="94">
        <f>VLOOKUP($A17,'Current month raw data'!$B:$Q,15,FALSE)</f>
        <v>-5.1663128096249098</v>
      </c>
      <c r="M17" s="97">
        <f>VLOOKUP($A17,'Current month raw data'!$B:$Q,16,FALSE)</f>
        <v>-25.1124398116302</v>
      </c>
    </row>
    <row r="18" spans="1:13" x14ac:dyDescent="0.4">
      <c r="A18" s="108" t="s">
        <v>53</v>
      </c>
      <c r="B18" s="96">
        <f>VLOOKUP($A18,'Current month raw data'!$B:$Q,5,FALSE)</f>
        <v>50.857402703869802</v>
      </c>
      <c r="C18" s="94">
        <f>VLOOKUP($A18,'Current month raw data'!$B:$Q,6,FALSE)</f>
        <v>52.196860970044803</v>
      </c>
      <c r="D18" s="95">
        <f>VLOOKUP($A18,'Current month raw data'!$B:$Q,7,FALSE)</f>
        <v>102.710921494583</v>
      </c>
      <c r="E18" s="95">
        <f>VLOOKUP($A18,'Current month raw data'!$B:$Q,8,FALSE)</f>
        <v>103.43868873147299</v>
      </c>
      <c r="F18" s="95">
        <f>VLOOKUP($A18,'Current month raw data'!$B:$Q,9,FALSE)</f>
        <v>52.2361069653562</v>
      </c>
      <c r="G18" s="95">
        <f>VLOOKUP($A18,'Current month raw data'!$B:$Q,10,FALSE)</f>
        <v>53.991748546404601</v>
      </c>
      <c r="H18" s="94">
        <f>VLOOKUP($A18,'Current month raw data'!$B:$Q,11,FALSE)</f>
        <v>-2.5661663197403901</v>
      </c>
      <c r="I18" s="94">
        <f>VLOOKUP($A18,'Current month raw data'!$B:$Q,12,FALSE)</f>
        <v>-0.70357353308945303</v>
      </c>
      <c r="J18" s="94">
        <f>VLOOKUP($A18,'Current month raw data'!$B:$Q,13,FALSE)</f>
        <v>-3.2516849857890899</v>
      </c>
      <c r="K18" s="94">
        <f>VLOOKUP($A18,'Current month raw data'!$B:$Q,14,FALSE)</f>
        <v>-2.7183480611873101</v>
      </c>
      <c r="L18" s="94">
        <f>VLOOKUP($A18,'Current month raw data'!$B:$Q,15,FALSE)</f>
        <v>0.551262235960844</v>
      </c>
      <c r="M18" s="97">
        <f>VLOOKUP($A18,'Current month raw data'!$B:$Q,16,FALSE)</f>
        <v>-2.0290503896122201</v>
      </c>
    </row>
    <row r="19" spans="1:13" x14ac:dyDescent="0.4">
      <c r="A19" s="109" t="s">
        <v>54</v>
      </c>
      <c r="B19" s="96">
        <f>VLOOKUP($A19,'Current month raw data'!$B:$Q,5,FALSE)</f>
        <v>61.058534357706897</v>
      </c>
      <c r="C19" s="94">
        <f>VLOOKUP($A19,'Current month raw data'!$B:$Q,6,FALSE)</f>
        <v>59.208697500633598</v>
      </c>
      <c r="D19" s="95">
        <f>VLOOKUP($A19,'Current month raw data'!$B:$Q,7,FALSE)</f>
        <v>139.40846927911301</v>
      </c>
      <c r="E19" s="95">
        <f>VLOOKUP($A19,'Current month raw data'!$B:$Q,8,FALSE)</f>
        <v>132.53251402433699</v>
      </c>
      <c r="F19" s="95">
        <f>VLOOKUP($A19,'Current month raw data'!$B:$Q,9,FALSE)</f>
        <v>85.120768112340798</v>
      </c>
      <c r="G19" s="95">
        <f>VLOOKUP($A19,'Current month raw data'!$B:$Q,10,FALSE)</f>
        <v>78.470775318654901</v>
      </c>
      <c r="H19" s="94">
        <f>VLOOKUP($A19,'Current month raw data'!$B:$Q,11,FALSE)</f>
        <v>3.1242654122792501</v>
      </c>
      <c r="I19" s="94">
        <f>VLOOKUP($A19,'Current month raw data'!$B:$Q,12,FALSE)</f>
        <v>5.1881270836778297</v>
      </c>
      <c r="J19" s="94">
        <f>VLOOKUP($A19,'Current month raw data'!$B:$Q,13,FALSE)</f>
        <v>8.4744833559775206</v>
      </c>
      <c r="K19" s="94">
        <f>VLOOKUP($A19,'Current month raw data'!$B:$Q,14,FALSE)</f>
        <v>10.049276500331599</v>
      </c>
      <c r="L19" s="94">
        <f>VLOOKUP($A19,'Current month raw data'!$B:$Q,15,FALSE)</f>
        <v>1.4517636734771699</v>
      </c>
      <c r="M19" s="97">
        <f>VLOOKUP($A19,'Current month raw data'!$B:$Q,16,FALSE)</f>
        <v>4.6213860360749104</v>
      </c>
    </row>
    <row r="20" spans="1:13" x14ac:dyDescent="0.4">
      <c r="A20" s="108" t="s">
        <v>55</v>
      </c>
      <c r="B20" s="96">
        <f>VLOOKUP($A20,'Current month raw data'!$B:$Q,5,FALSE)</f>
        <v>45.745270848655103</v>
      </c>
      <c r="C20" s="94">
        <f>VLOOKUP($A20,'Current month raw data'!$B:$Q,6,FALSE)</f>
        <v>46.145303410169603</v>
      </c>
      <c r="D20" s="95">
        <f>VLOOKUP($A20,'Current month raw data'!$B:$Q,7,FALSE)</f>
        <v>95.615160703696304</v>
      </c>
      <c r="E20" s="95">
        <f>VLOOKUP($A20,'Current month raw data'!$B:$Q,8,FALSE)</f>
        <v>96.7234790291633</v>
      </c>
      <c r="F20" s="95">
        <f>VLOOKUP($A20,'Current month raw data'!$B:$Q,9,FALSE)</f>
        <v>43.739414236282698</v>
      </c>
      <c r="G20" s="95">
        <f>VLOOKUP($A20,'Current month raw data'!$B:$Q,10,FALSE)</f>
        <v>44.633342866879197</v>
      </c>
      <c r="H20" s="94">
        <f>VLOOKUP($A20,'Current month raw data'!$B:$Q,11,FALSE)</f>
        <v>-0.86689767311486599</v>
      </c>
      <c r="I20" s="94">
        <f>VLOOKUP($A20,'Current month raw data'!$B:$Q,12,FALSE)</f>
        <v>-1.1458627590647199</v>
      </c>
      <c r="J20" s="94">
        <f>VLOOKUP($A20,'Current month raw data'!$B:$Q,13,FALSE)</f>
        <v>-2.0028269745841598</v>
      </c>
      <c r="K20" s="94">
        <f>VLOOKUP($A20,'Current month raw data'!$B:$Q,14,FALSE)</f>
        <v>-1.0761200223077001</v>
      </c>
      <c r="L20" s="94">
        <f>VLOOKUP($A20,'Current month raw data'!$B:$Q,15,FALSE)</f>
        <v>0.94564661782245596</v>
      </c>
      <c r="M20" s="97">
        <f>VLOOKUP($A20,'Current month raw data'!$B:$Q,16,FALSE)</f>
        <v>7.0551156181797803E-2</v>
      </c>
    </row>
    <row r="21" spans="1:13" x14ac:dyDescent="0.4">
      <c r="A21" s="108" t="s">
        <v>56</v>
      </c>
      <c r="B21" s="96">
        <f>VLOOKUP($A21,'Current month raw data'!$B:$Q,5,FALSE)</f>
        <v>57.920909869610703</v>
      </c>
      <c r="C21" s="94">
        <f>VLOOKUP($A21,'Current month raw data'!$B:$Q,6,FALSE)</f>
        <v>53.929409792085799</v>
      </c>
      <c r="D21" s="95">
        <f>VLOOKUP($A21,'Current month raw data'!$B:$Q,7,FALSE)</f>
        <v>106.248281093812</v>
      </c>
      <c r="E21" s="95">
        <f>VLOOKUP($A21,'Current month raw data'!$B:$Q,8,FALSE)</f>
        <v>101.732289707276</v>
      </c>
      <c r="F21" s="95">
        <f>VLOOKUP($A21,'Current month raw data'!$B:$Q,9,FALSE)</f>
        <v>61.5399711303575</v>
      </c>
      <c r="G21" s="95">
        <f>VLOOKUP($A21,'Current month raw data'!$B:$Q,10,FALSE)</f>
        <v>54.863623407109301</v>
      </c>
      <c r="H21" s="94">
        <f>VLOOKUP($A21,'Current month raw data'!$B:$Q,11,FALSE)</f>
        <v>7.4013420375140804</v>
      </c>
      <c r="I21" s="94">
        <f>VLOOKUP($A21,'Current month raw data'!$B:$Q,12,FALSE)</f>
        <v>4.4390934279857603</v>
      </c>
      <c r="J21" s="94">
        <f>VLOOKUP($A21,'Current month raw data'!$B:$Q,13,FALSE)</f>
        <v>12.1689879534698</v>
      </c>
      <c r="K21" s="94">
        <f>VLOOKUP($A21,'Current month raw data'!$B:$Q,14,FALSE)</f>
        <v>18.567359801519899</v>
      </c>
      <c r="L21" s="94">
        <f>VLOOKUP($A21,'Current month raw data'!$B:$Q,15,FALSE)</f>
        <v>5.7042253521126698</v>
      </c>
      <c r="M21" s="97">
        <f>VLOOKUP($A21,'Current month raw data'!$B:$Q,16,FALSE)</f>
        <v>13.527756618527199</v>
      </c>
    </row>
    <row r="22" spans="1:13" x14ac:dyDescent="0.4">
      <c r="A22" s="109" t="s">
        <v>57</v>
      </c>
      <c r="B22" s="96">
        <f>VLOOKUP($A22,'Current month raw data'!$B:$Q,5,FALSE)</f>
        <v>53.072057826970799</v>
      </c>
      <c r="C22" s="94">
        <f>VLOOKUP($A22,'Current month raw data'!$B:$Q,6,FALSE)</f>
        <v>46.7181685811357</v>
      </c>
      <c r="D22" s="95">
        <f>VLOOKUP($A22,'Current month raw data'!$B:$Q,7,FALSE)</f>
        <v>108.014809305931</v>
      </c>
      <c r="E22" s="95">
        <f>VLOOKUP($A22,'Current month raw data'!$B:$Q,8,FALSE)</f>
        <v>101.70525340674899</v>
      </c>
      <c r="F22" s="95">
        <f>VLOOKUP($A22,'Current month raw data'!$B:$Q,9,FALSE)</f>
        <v>57.325682056536102</v>
      </c>
      <c r="G22" s="95">
        <f>VLOOKUP($A22,'Current month raw data'!$B:$Q,10,FALSE)</f>
        <v>47.5148317424364</v>
      </c>
      <c r="H22" s="94">
        <f>VLOOKUP($A22,'Current month raw data'!$B:$Q,11,FALSE)</f>
        <v>13.600467310271901</v>
      </c>
      <c r="I22" s="94">
        <f>VLOOKUP($A22,'Current month raw data'!$B:$Q,12,FALSE)</f>
        <v>6.20376596865467</v>
      </c>
      <c r="J22" s="94">
        <f>VLOOKUP($A22,'Current month raw data'!$B:$Q,13,FALSE)</f>
        <v>20.647974441499301</v>
      </c>
      <c r="K22" s="94">
        <f>VLOOKUP($A22,'Current month raw data'!$B:$Q,14,FALSE)</f>
        <v>20.975896455836299</v>
      </c>
      <c r="L22" s="94">
        <f>VLOOKUP($A22,'Current month raw data'!$B:$Q,15,FALSE)</f>
        <v>0.27180067950169801</v>
      </c>
      <c r="M22" s="97">
        <f>VLOOKUP($A22,'Current month raw data'!$B:$Q,16,FALSE)</f>
        <v>13.909234152338399</v>
      </c>
    </row>
    <row r="23" spans="1:13" x14ac:dyDescent="0.4">
      <c r="A23" s="108" t="s">
        <v>58</v>
      </c>
      <c r="B23" s="96">
        <f>VLOOKUP($A23,'Current month raw data'!$B:$Q,5,FALSE)</f>
        <v>46.940516821062801</v>
      </c>
      <c r="C23" s="94">
        <f>VLOOKUP($A23,'Current month raw data'!$B:$Q,6,FALSE)</f>
        <v>45.800312825860203</v>
      </c>
      <c r="D23" s="95">
        <f>VLOOKUP($A23,'Current month raw data'!$B:$Q,7,FALSE)</f>
        <v>87.701401713840497</v>
      </c>
      <c r="E23" s="95">
        <f>VLOOKUP($A23,'Current month raw data'!$B:$Q,8,FALSE)</f>
        <v>85.574363936479003</v>
      </c>
      <c r="F23" s="95">
        <f>VLOOKUP($A23,'Current month raw data'!$B:$Q,9,FALSE)</f>
        <v>41.167491223793199</v>
      </c>
      <c r="G23" s="95">
        <f>VLOOKUP($A23,'Current month raw data'!$B:$Q,10,FALSE)</f>
        <v>39.193326381647502</v>
      </c>
      <c r="H23" s="94">
        <f>VLOOKUP($A23,'Current month raw data'!$B:$Q,11,FALSE)</f>
        <v>2.48951136979752</v>
      </c>
      <c r="I23" s="94">
        <f>VLOOKUP($A23,'Current month raw data'!$B:$Q,12,FALSE)</f>
        <v>2.4856016212290002</v>
      </c>
      <c r="J23" s="94">
        <f>VLOOKUP($A23,'Current month raw data'!$B:$Q,13,FALSE)</f>
        <v>5.0369923259949001</v>
      </c>
      <c r="K23" s="94">
        <f>VLOOKUP($A23,'Current month raw data'!$B:$Q,14,FALSE)</f>
        <v>12.3205793850967</v>
      </c>
      <c r="L23" s="94">
        <f>VLOOKUP($A23,'Current month raw data'!$B:$Q,15,FALSE)</f>
        <v>6.9343065693430601</v>
      </c>
      <c r="M23" s="97">
        <f>VLOOKUP($A23,'Current month raw data'!$B:$Q,16,FALSE)</f>
        <v>9.5964482896009997</v>
      </c>
    </row>
    <row r="24" spans="1:13" x14ac:dyDescent="0.4">
      <c r="A24" s="108" t="s">
        <v>59</v>
      </c>
      <c r="B24" s="96">
        <f>VLOOKUP($A24,'Current month raw data'!$B:$Q,5,FALSE)</f>
        <v>52.312404436100401</v>
      </c>
      <c r="C24" s="94">
        <f>VLOOKUP($A24,'Current month raw data'!$B:$Q,6,FALSE)</f>
        <v>50.357488017987798</v>
      </c>
      <c r="D24" s="95">
        <f>VLOOKUP($A24,'Current month raw data'!$B:$Q,7,FALSE)</f>
        <v>116.576109811031</v>
      </c>
      <c r="E24" s="95">
        <f>VLOOKUP($A24,'Current month raw data'!$B:$Q,8,FALSE)</f>
        <v>110.76901309154201</v>
      </c>
      <c r="F24" s="95">
        <f>VLOOKUP($A24,'Current month raw data'!$B:$Q,9,FALSE)</f>
        <v>60.983766040219002</v>
      </c>
      <c r="G24" s="95">
        <f>VLOOKUP($A24,'Current month raw data'!$B:$Q,10,FALSE)</f>
        <v>55.780492495216997</v>
      </c>
      <c r="H24" s="94">
        <f>VLOOKUP($A24,'Current month raw data'!$B:$Q,11,FALSE)</f>
        <v>3.8820769165735598</v>
      </c>
      <c r="I24" s="94">
        <f>VLOOKUP($A24,'Current month raw data'!$B:$Q,12,FALSE)</f>
        <v>5.24252817409233</v>
      </c>
      <c r="J24" s="94">
        <f>VLOOKUP($A24,'Current month raw data'!$B:$Q,13,FALSE)</f>
        <v>9.3281240667571996</v>
      </c>
      <c r="K24" s="94">
        <f>VLOOKUP($A24,'Current month raw data'!$B:$Q,14,FALSE)</f>
        <v>11.4111395466981</v>
      </c>
      <c r="L24" s="94">
        <f>VLOOKUP($A24,'Current month raw data'!$B:$Q,15,FALSE)</f>
        <v>1.90528786414469</v>
      </c>
      <c r="M24" s="97">
        <f>VLOOKUP($A24,'Current month raw data'!$B:$Q,16,FALSE)</f>
        <v>5.86132952108649</v>
      </c>
    </row>
    <row r="25" spans="1:13" x14ac:dyDescent="0.4">
      <c r="A25" s="93" t="s">
        <v>82</v>
      </c>
      <c r="B25" s="88"/>
      <c r="C25" s="89"/>
      <c r="D25" s="90"/>
      <c r="E25" s="90"/>
      <c r="F25" s="90"/>
      <c r="G25" s="90"/>
      <c r="H25" s="89"/>
      <c r="I25" s="89"/>
      <c r="J25" s="89"/>
      <c r="K25" s="89"/>
      <c r="L25" s="89"/>
      <c r="M25" s="91"/>
    </row>
    <row r="26" spans="1:13" x14ac:dyDescent="0.4">
      <c r="A26" s="106" t="s">
        <v>18</v>
      </c>
      <c r="B26" s="96">
        <f>VLOOKUP($A26,'Current month raw data'!$B:$Q,5,FALSE)</f>
        <v>59.873489937940498</v>
      </c>
      <c r="C26" s="94">
        <f>VLOOKUP($A26,'Current month raw data'!$B:$Q,6,FALSE)</f>
        <v>59.934288714274103</v>
      </c>
      <c r="D26" s="95">
        <f>VLOOKUP($A26,'Current month raw data'!$B:$Q,7,FALSE)</f>
        <v>170.063627734161</v>
      </c>
      <c r="E26" s="95">
        <f>VLOOKUP($A26,'Current month raw data'!$B:$Q,8,FALSE)</f>
        <v>162.279360969262</v>
      </c>
      <c r="F26" s="95">
        <f>VLOOKUP($A26,'Current month raw data'!$B:$Q,9,FALSE)</f>
        <v>101.82302903951</v>
      </c>
      <c r="G26" s="95">
        <f>VLOOKUP($A26,'Current month raw data'!$B:$Q,10,FALSE)</f>
        <v>97.260980726997204</v>
      </c>
      <c r="H26" s="94">
        <f>VLOOKUP($A26,'Current month raw data'!$B:$Q,11,FALSE)</f>
        <v>-0.101442392389824</v>
      </c>
      <c r="I26" s="94">
        <f>VLOOKUP($A26,'Current month raw data'!$B:$Q,12,FALSE)</f>
        <v>4.7968310439510198</v>
      </c>
      <c r="J26" s="94">
        <f>VLOOKUP($A26,'Current month raw data'!$B:$Q,13,FALSE)</f>
        <v>4.6905226313913104</v>
      </c>
      <c r="K26" s="94">
        <f>VLOOKUP($A26,'Current month raw data'!$B:$Q,14,FALSE)</f>
        <v>6.9256566929020504</v>
      </c>
      <c r="L26" s="94">
        <f>VLOOKUP($A26,'Current month raw data'!$B:$Q,15,FALSE)</f>
        <v>2.13499178849312</v>
      </c>
      <c r="M26" s="97">
        <f>VLOOKUP($A26,'Current month raw data'!$B:$Q,16,FALSE)</f>
        <v>2.03138360935572</v>
      </c>
    </row>
    <row r="27" spans="1:13" x14ac:dyDescent="0.4">
      <c r="A27" s="108" t="s">
        <v>20</v>
      </c>
      <c r="B27" s="96">
        <f>VLOOKUP($A27,'Current month raw data'!$B:$Q,5,FALSE)</f>
        <v>68.764531811456294</v>
      </c>
      <c r="C27" s="94">
        <f>VLOOKUP($A27,'Current month raw data'!$B:$Q,6,FALSE)</f>
        <v>64.583087671717394</v>
      </c>
      <c r="D27" s="95">
        <f>VLOOKUP($A27,'Current month raw data'!$B:$Q,7,FALSE)</f>
        <v>173.05315190304199</v>
      </c>
      <c r="E27" s="95">
        <f>VLOOKUP($A27,'Current month raw data'!$B:$Q,8,FALSE)</f>
        <v>165.589639570245</v>
      </c>
      <c r="F27" s="95">
        <f>VLOOKUP($A27,'Current month raw data'!$B:$Q,9,FALSE)</f>
        <v>118.999189691095</v>
      </c>
      <c r="G27" s="95">
        <f>VLOOKUP($A27,'Current month raw data'!$B:$Q,10,FALSE)</f>
        <v>106.942902098932</v>
      </c>
      <c r="H27" s="94">
        <f>VLOOKUP($A27,'Current month raw data'!$B:$Q,11,FALSE)</f>
        <v>6.4745187795814196</v>
      </c>
      <c r="I27" s="94">
        <f>VLOOKUP($A27,'Current month raw data'!$B:$Q,12,FALSE)</f>
        <v>4.5072338777753096</v>
      </c>
      <c r="J27" s="94">
        <f>VLOOKUP($A27,'Current month raw data'!$B:$Q,13,FALSE)</f>
        <v>11.2735743612129</v>
      </c>
      <c r="K27" s="94">
        <f>VLOOKUP($A27,'Current month raw data'!$B:$Q,14,FALSE)</f>
        <v>8.6329509498345995</v>
      </c>
      <c r="L27" s="94">
        <f>VLOOKUP($A27,'Current month raw data'!$B:$Q,15,FALSE)</f>
        <v>-2.37309120924473</v>
      </c>
      <c r="M27" s="97">
        <f>VLOOKUP($A27,'Current month raw data'!$B:$Q,16,FALSE)</f>
        <v>3.9477813343375301</v>
      </c>
    </row>
    <row r="28" spans="1:13" x14ac:dyDescent="0.4">
      <c r="A28" s="108" t="s">
        <v>22</v>
      </c>
      <c r="B28" s="96">
        <f>VLOOKUP($A28,'Current month raw data'!$B:$Q,5,FALSE)</f>
        <v>58.422719209535899</v>
      </c>
      <c r="C28" s="94">
        <f>VLOOKUP($A28,'Current month raw data'!$B:$Q,6,FALSE)</f>
        <v>56.744213370931703</v>
      </c>
      <c r="D28" s="95">
        <f>VLOOKUP($A28,'Current month raw data'!$B:$Q,7,FALSE)</f>
        <v>137.463346694097</v>
      </c>
      <c r="E28" s="95">
        <f>VLOOKUP($A28,'Current month raw data'!$B:$Q,8,FALSE)</f>
        <v>132.98038099182099</v>
      </c>
      <c r="F28" s="95">
        <f>VLOOKUP($A28,'Current month raw data'!$B:$Q,9,FALSE)</f>
        <v>80.309825055123497</v>
      </c>
      <c r="G28" s="95">
        <f>VLOOKUP($A28,'Current month raw data'!$B:$Q,10,FALSE)</f>
        <v>75.458671131476905</v>
      </c>
      <c r="H28" s="94">
        <f>VLOOKUP($A28,'Current month raw data'!$B:$Q,11,FALSE)</f>
        <v>2.95802116002911</v>
      </c>
      <c r="I28" s="94">
        <f>VLOOKUP($A28,'Current month raw data'!$B:$Q,12,FALSE)</f>
        <v>3.3711481865525998</v>
      </c>
      <c r="J28" s="94">
        <f>VLOOKUP($A28,'Current month raw data'!$B:$Q,13,FALSE)</f>
        <v>6.4288886232758804</v>
      </c>
      <c r="K28" s="94">
        <f>VLOOKUP($A28,'Current month raw data'!$B:$Q,14,FALSE)</f>
        <v>7.75440409667116</v>
      </c>
      <c r="L28" s="94">
        <f>VLOOKUP($A28,'Current month raw data'!$B:$Q,15,FALSE)</f>
        <v>1.24544706849958</v>
      </c>
      <c r="M28" s="97">
        <f>VLOOKUP($A28,'Current month raw data'!$B:$Q,16,FALSE)</f>
        <v>4.2403088163518801</v>
      </c>
    </row>
    <row r="29" spans="1:13" x14ac:dyDescent="0.4">
      <c r="A29" s="108" t="s">
        <v>23</v>
      </c>
      <c r="B29" s="96">
        <f>VLOOKUP($A29,'Current month raw data'!$B:$Q,5,FALSE)</f>
        <v>62.013549643517202</v>
      </c>
      <c r="C29" s="94">
        <f>VLOOKUP($A29,'Current month raw data'!$B:$Q,6,FALSE)</f>
        <v>59.086909604050803</v>
      </c>
      <c r="D29" s="95">
        <f>VLOOKUP($A29,'Current month raw data'!$B:$Q,7,FALSE)</f>
        <v>161.03974005495601</v>
      </c>
      <c r="E29" s="95">
        <f>VLOOKUP($A29,'Current month raw data'!$B:$Q,8,FALSE)</f>
        <v>147.57787783428299</v>
      </c>
      <c r="F29" s="95">
        <f>VLOOKUP($A29,'Current month raw data'!$B:$Q,9,FALSE)</f>
        <v>99.866459144771497</v>
      </c>
      <c r="G29" s="95">
        <f>VLOOKUP($A29,'Current month raw data'!$B:$Q,10,FALSE)</f>
        <v>87.199207271519796</v>
      </c>
      <c r="H29" s="94">
        <f>VLOOKUP($A29,'Current month raw data'!$B:$Q,11,FALSE)</f>
        <v>4.9531106958855897</v>
      </c>
      <c r="I29" s="94">
        <f>VLOOKUP($A29,'Current month raw data'!$B:$Q,12,FALSE)</f>
        <v>9.1218700378581392</v>
      </c>
      <c r="J29" s="94">
        <f>VLOOKUP($A29,'Current month raw data'!$B:$Q,13,FALSE)</f>
        <v>14.526797054253599</v>
      </c>
      <c r="K29" s="94">
        <f>VLOOKUP($A29,'Current month raw data'!$B:$Q,14,FALSE)</f>
        <v>15.205572957771</v>
      </c>
      <c r="L29" s="94">
        <f>VLOOKUP($A29,'Current month raw data'!$B:$Q,15,FALSE)</f>
        <v>0.59267867518884298</v>
      </c>
      <c r="M29" s="97">
        <f>VLOOKUP($A29,'Current month raw data'!$B:$Q,16,FALSE)</f>
        <v>5.5751454019274496</v>
      </c>
    </row>
    <row r="30" spans="1:13" x14ac:dyDescent="0.4">
      <c r="A30" s="108" t="s">
        <v>21</v>
      </c>
      <c r="B30" s="96">
        <f>VLOOKUP($A30,'Current month raw data'!$B:$Q,5,FALSE)</f>
        <v>56.717909749824599</v>
      </c>
      <c r="C30" s="94">
        <f>VLOOKUP($A30,'Current month raw data'!$B:$Q,6,FALSE)</f>
        <v>55.496255337019598</v>
      </c>
      <c r="D30" s="95">
        <f>VLOOKUP($A30,'Current month raw data'!$B:$Q,7,FALSE)</f>
        <v>135.18439118650301</v>
      </c>
      <c r="E30" s="95">
        <f>VLOOKUP($A30,'Current month raw data'!$B:$Q,8,FALSE)</f>
        <v>130.521404172578</v>
      </c>
      <c r="F30" s="95">
        <f>VLOOKUP($A30,'Current month raw data'!$B:$Q,9,FALSE)</f>
        <v>76.673760989010901</v>
      </c>
      <c r="G30" s="95">
        <f>VLOOKUP($A30,'Current month raw data'!$B:$Q,10,FALSE)</f>
        <v>72.434491729077706</v>
      </c>
      <c r="H30" s="94">
        <f>VLOOKUP($A30,'Current month raw data'!$B:$Q,11,FALSE)</f>
        <v>2.2013276488405702</v>
      </c>
      <c r="I30" s="94">
        <f>VLOOKUP($A30,'Current month raw data'!$B:$Q,12,FALSE)</f>
        <v>3.5725841623335102</v>
      </c>
      <c r="J30" s="94">
        <f>VLOOKUP($A30,'Current month raw data'!$B:$Q,13,FALSE)</f>
        <v>5.85255609411763</v>
      </c>
      <c r="K30" s="94">
        <f>VLOOKUP($A30,'Current month raw data'!$B:$Q,14,FALSE)</f>
        <v>5.6278160599475298</v>
      </c>
      <c r="L30" s="94">
        <f>VLOOKUP($A30,'Current month raw data'!$B:$Q,15,FALSE)</f>
        <v>-0.21231422505307801</v>
      </c>
      <c r="M30" s="97">
        <f>VLOOKUP($A30,'Current month raw data'!$B:$Q,16,FALSE)</f>
        <v>1.98433969204897</v>
      </c>
    </row>
    <row r="31" spans="1:13" x14ac:dyDescent="0.4">
      <c r="A31" s="108" t="s">
        <v>24</v>
      </c>
      <c r="B31" s="96">
        <f>VLOOKUP($A31,'Current month raw data'!$B:$Q,5,FALSE)</f>
        <v>54.227558234959901</v>
      </c>
      <c r="C31" s="94">
        <f>VLOOKUP($A31,'Current month raw data'!$B:$Q,6,FALSE)</f>
        <v>54.632657877878501</v>
      </c>
      <c r="D31" s="95">
        <f>VLOOKUP($A31,'Current month raw data'!$B:$Q,7,FALSE)</f>
        <v>96.220739288286694</v>
      </c>
      <c r="E31" s="95">
        <f>VLOOKUP($A31,'Current month raw data'!$B:$Q,8,FALSE)</f>
        <v>94.935993766778694</v>
      </c>
      <c r="F31" s="95">
        <f>VLOOKUP($A31,'Current month raw data'!$B:$Q,9,FALSE)</f>
        <v>52.178157431664602</v>
      </c>
      <c r="G31" s="95">
        <f>VLOOKUP($A31,'Current month raw data'!$B:$Q,10,FALSE)</f>
        <v>51.866056677568302</v>
      </c>
      <c r="H31" s="94">
        <f>VLOOKUP($A31,'Current month raw data'!$B:$Q,11,FALSE)</f>
        <v>-0.74149722648340799</v>
      </c>
      <c r="I31" s="94">
        <f>VLOOKUP($A31,'Current month raw data'!$B:$Q,12,FALSE)</f>
        <v>1.35327547596344</v>
      </c>
      <c r="J31" s="94">
        <f>VLOOKUP($A31,'Current month raw data'!$B:$Q,13,FALSE)</f>
        <v>0.60174374935908304</v>
      </c>
      <c r="K31" s="94">
        <f>VLOOKUP($A31,'Current month raw data'!$B:$Q,14,FALSE)</f>
        <v>7.4636516897803098</v>
      </c>
      <c r="L31" s="94">
        <f>VLOOKUP($A31,'Current month raw data'!$B:$Q,15,FALSE)</f>
        <v>6.82086381873967</v>
      </c>
      <c r="M31" s="97">
        <f>VLOOKUP($A31,'Current month raw data'!$B:$Q,16,FALSE)</f>
        <v>6.0287900762181001</v>
      </c>
    </row>
    <row r="32" spans="1:13" x14ac:dyDescent="0.4">
      <c r="A32" s="108" t="s">
        <v>25</v>
      </c>
      <c r="B32" s="96">
        <f>VLOOKUP($A32,'Current month raw data'!$B:$Q,5,FALSE)</f>
        <v>64.544049050570095</v>
      </c>
      <c r="C32" s="94">
        <f>VLOOKUP($A32,'Current month raw data'!$B:$Q,6,FALSE)</f>
        <v>62.857075100956699</v>
      </c>
      <c r="D32" s="95">
        <f>VLOOKUP($A32,'Current month raw data'!$B:$Q,7,FALSE)</f>
        <v>127.884068328385</v>
      </c>
      <c r="E32" s="95">
        <f>VLOOKUP($A32,'Current month raw data'!$B:$Q,8,FALSE)</f>
        <v>119.14227197516399</v>
      </c>
      <c r="F32" s="95">
        <f>VLOOKUP($A32,'Current month raw data'!$B:$Q,9,FALSE)</f>
        <v>82.541555789737899</v>
      </c>
      <c r="G32" s="95">
        <f>VLOOKUP($A32,'Current month raw data'!$B:$Q,10,FALSE)</f>
        <v>74.889347372415102</v>
      </c>
      <c r="H32" s="94">
        <f>VLOOKUP($A32,'Current month raw data'!$B:$Q,11,FALSE)</f>
        <v>2.6838250855674799</v>
      </c>
      <c r="I32" s="94">
        <f>VLOOKUP($A32,'Current month raw data'!$B:$Q,12,FALSE)</f>
        <v>7.3372751822658904</v>
      </c>
      <c r="J32" s="94">
        <f>VLOOKUP($A32,'Current month raw data'!$B:$Q,13,FALSE)</f>
        <v>10.2180198997721</v>
      </c>
      <c r="K32" s="94">
        <f>VLOOKUP($A32,'Current month raw data'!$B:$Q,14,FALSE)</f>
        <v>13.030450876155999</v>
      </c>
      <c r="L32" s="94">
        <f>VLOOKUP($A32,'Current month raw data'!$B:$Q,15,FALSE)</f>
        <v>2.55169797002466</v>
      </c>
      <c r="M32" s="97">
        <f>VLOOKUP($A32,'Current month raw data'!$B:$Q,16,FALSE)</f>
        <v>5.3040061658195796</v>
      </c>
    </row>
    <row r="33" spans="1:13" x14ac:dyDescent="0.4">
      <c r="A33" s="107"/>
      <c r="B33" s="88"/>
      <c r="C33" s="89"/>
      <c r="D33" s="90"/>
      <c r="E33" s="90"/>
      <c r="F33" s="90"/>
      <c r="G33" s="90"/>
      <c r="H33" s="89"/>
      <c r="I33" s="89"/>
      <c r="J33" s="89"/>
      <c r="K33" s="89"/>
      <c r="L33" s="89"/>
      <c r="M33" s="91"/>
    </row>
    <row r="34" spans="1:13" x14ac:dyDescent="0.4">
      <c r="A34" s="106" t="s">
        <v>15</v>
      </c>
      <c r="B34" s="96">
        <f>VLOOKUP($A34,'Current month raw data'!$B:$Q,5,FALSE)</f>
        <v>50.903016537568199</v>
      </c>
      <c r="C34" s="94">
        <f>VLOOKUP($A34,'Current month raw data'!$B:$Q,6,FALSE)</f>
        <v>52.2322927466397</v>
      </c>
      <c r="D34" s="95">
        <f>VLOOKUP($A34,'Current month raw data'!$B:$Q,7,FALSE)</f>
        <v>102.95418103913001</v>
      </c>
      <c r="E34" s="95">
        <f>VLOOKUP($A34,'Current month raw data'!$B:$Q,8,FALSE)</f>
        <v>103.803018717318</v>
      </c>
      <c r="F34" s="95">
        <f>VLOOKUP($A34,'Current month raw data'!$B:$Q,9,FALSE)</f>
        <v>52.406783800466698</v>
      </c>
      <c r="G34" s="95">
        <f>VLOOKUP($A34,'Current month raw data'!$B:$Q,10,FALSE)</f>
        <v>54.218696616279097</v>
      </c>
      <c r="H34" s="94">
        <f>VLOOKUP($A34,'Current month raw data'!$B:$Q,11,FALSE)</f>
        <v>-2.54493176380242</v>
      </c>
      <c r="I34" s="94">
        <f>VLOOKUP($A34,'Current month raw data'!$B:$Q,12,FALSE)</f>
        <v>-0.81773891422127398</v>
      </c>
      <c r="J34" s="94">
        <f>VLOOKUP($A34,'Current month raw data'!$B:$Q,13,FALSE)</f>
        <v>-3.3418597806507102</v>
      </c>
      <c r="K34" s="94">
        <f>VLOOKUP($A34,'Current month raw data'!$B:$Q,14,FALSE)</f>
        <v>-2.8076300224714998</v>
      </c>
      <c r="L34" s="94">
        <f>VLOOKUP($A34,'Current month raw data'!$B:$Q,15,FALSE)</f>
        <v>0.55270022469588498</v>
      </c>
      <c r="M34" s="97">
        <f>VLOOKUP($A34,'Current month raw data'!$B:$Q,16,FALSE)</f>
        <v>-2.0062973826834298</v>
      </c>
    </row>
    <row r="35" spans="1:13" x14ac:dyDescent="0.4">
      <c r="A35" s="108" t="s">
        <v>30</v>
      </c>
      <c r="B35" s="96">
        <f>VLOOKUP($A35,'Current month raw data'!$B:$Q,5,FALSE)</f>
        <v>61.807482537556197</v>
      </c>
      <c r="C35" s="94">
        <f>VLOOKUP($A35,'Current month raw data'!$B:$Q,6,FALSE)</f>
        <v>63.806043483601499</v>
      </c>
      <c r="D35" s="95">
        <f>VLOOKUP($A35,'Current month raw data'!$B:$Q,7,FALSE)</f>
        <v>87.933299357535404</v>
      </c>
      <c r="E35" s="95">
        <f>VLOOKUP($A35,'Current month raw data'!$B:$Q,8,FALSE)</f>
        <v>88.942477066869401</v>
      </c>
      <c r="F35" s="95">
        <f>VLOOKUP($A35,'Current month raw data'!$B:$Q,9,FALSE)</f>
        <v>54.349358645105703</v>
      </c>
      <c r="G35" s="95">
        <f>VLOOKUP($A35,'Current month raw data'!$B:$Q,10,FALSE)</f>
        <v>56.750675592679002</v>
      </c>
      <c r="H35" s="94">
        <f>VLOOKUP($A35,'Current month raw data'!$B:$Q,11,FALSE)</f>
        <v>-3.1322439645688802</v>
      </c>
      <c r="I35" s="94">
        <f>VLOOKUP($A35,'Current month raw data'!$B:$Q,12,FALSE)</f>
        <v>-1.13464088545151</v>
      </c>
      <c r="J35" s="94">
        <f>VLOOKUP($A35,'Current month raw data'!$B:$Q,13,FALSE)</f>
        <v>-4.2313451293663098</v>
      </c>
      <c r="K35" s="94">
        <f>VLOOKUP($A35,'Current month raw data'!$B:$Q,14,FALSE)</f>
        <v>-1.6456737940800701</v>
      </c>
      <c r="L35" s="94">
        <f>VLOOKUP($A35,'Current month raw data'!$B:$Q,15,FALSE)</f>
        <v>2.6999140154772099</v>
      </c>
      <c r="M35" s="97">
        <f>VLOOKUP($A35,'Current month raw data'!$B:$Q,16,FALSE)</f>
        <v>-0.51689784289000695</v>
      </c>
    </row>
    <row r="36" spans="1:13" x14ac:dyDescent="0.4">
      <c r="A36" s="108" t="s">
        <v>29</v>
      </c>
      <c r="B36" s="96">
        <f>VLOOKUP($A36,'Current month raw data'!$B:$Q,5,FALSE)</f>
        <v>59.1142412545722</v>
      </c>
      <c r="C36" s="94">
        <f>VLOOKUP($A36,'Current month raw data'!$B:$Q,6,FALSE)</f>
        <v>58.583355610849402</v>
      </c>
      <c r="D36" s="95">
        <f>VLOOKUP($A36,'Current month raw data'!$B:$Q,7,FALSE)</f>
        <v>90.048313903560498</v>
      </c>
      <c r="E36" s="95">
        <f>VLOOKUP($A36,'Current month raw data'!$B:$Q,8,FALSE)</f>
        <v>90.241772996121199</v>
      </c>
      <c r="F36" s="95">
        <f>VLOOKUP($A36,'Current month raw data'!$B:$Q,9,FALSE)</f>
        <v>53.231377526625302</v>
      </c>
      <c r="G36" s="95">
        <f>VLOOKUP($A36,'Current month raw data'!$B:$Q,10,FALSE)</f>
        <v>52.866658783853197</v>
      </c>
      <c r="H36" s="94">
        <f>VLOOKUP($A36,'Current month raw data'!$B:$Q,11,FALSE)</f>
        <v>0.90620559062763095</v>
      </c>
      <c r="I36" s="94">
        <f>VLOOKUP($A36,'Current month raw data'!$B:$Q,12,FALSE)</f>
        <v>-0.21437864764587</v>
      </c>
      <c r="J36" s="94">
        <f>VLOOKUP($A36,'Current month raw data'!$B:$Q,13,FALSE)</f>
        <v>0.689884231691682</v>
      </c>
      <c r="K36" s="94">
        <f>VLOOKUP($A36,'Current month raw data'!$B:$Q,14,FALSE)</f>
        <v>2.4581533948219998</v>
      </c>
      <c r="L36" s="94">
        <f>VLOOKUP($A36,'Current month raw data'!$B:$Q,15,FALSE)</f>
        <v>1.75615373542536</v>
      </c>
      <c r="M36" s="97">
        <f>VLOOKUP($A36,'Current month raw data'!$B:$Q,16,FALSE)</f>
        <v>2.6782736893834298</v>
      </c>
    </row>
    <row r="37" spans="1:13" x14ac:dyDescent="0.4">
      <c r="A37" s="108" t="s">
        <v>28</v>
      </c>
      <c r="B37" s="96">
        <f>VLOOKUP($A37,'Current month raw data'!$B:$Q,5,FALSE)</f>
        <v>60.9806699092413</v>
      </c>
      <c r="C37" s="94">
        <f>VLOOKUP($A37,'Current month raw data'!$B:$Q,6,FALSE)</f>
        <v>58.457820738137002</v>
      </c>
      <c r="D37" s="95">
        <f>VLOOKUP($A37,'Current month raw data'!$B:$Q,7,FALSE)</f>
        <v>108.458423197418</v>
      </c>
      <c r="E37" s="95">
        <f>VLOOKUP($A37,'Current month raw data'!$B:$Q,8,FALSE)</f>
        <v>106.561636334353</v>
      </c>
      <c r="F37" s="95">
        <f>VLOOKUP($A37,'Current month raw data'!$B:$Q,9,FALSE)</f>
        <v>66.138673038785498</v>
      </c>
      <c r="G37" s="95">
        <f>VLOOKUP($A37,'Current month raw data'!$B:$Q,10,FALSE)</f>
        <v>62.293610343961802</v>
      </c>
      <c r="H37" s="94">
        <f>VLOOKUP($A37,'Current month raw data'!$B:$Q,11,FALSE)</f>
        <v>4.3156743430539501</v>
      </c>
      <c r="I37" s="94">
        <f>VLOOKUP($A37,'Current month raw data'!$B:$Q,12,FALSE)</f>
        <v>1.77999036830969</v>
      </c>
      <c r="J37" s="94">
        <f>VLOOKUP($A37,'Current month raw data'!$B:$Q,13,FALSE)</f>
        <v>6.1724832989976202</v>
      </c>
      <c r="K37" s="94">
        <f>VLOOKUP($A37,'Current month raw data'!$B:$Q,14,FALSE)</f>
        <v>6.3217591981877703</v>
      </c>
      <c r="L37" s="94">
        <f>VLOOKUP($A37,'Current month raw data'!$B:$Q,15,FALSE)</f>
        <v>0.14059753954305701</v>
      </c>
      <c r="M37" s="97">
        <f>VLOOKUP($A37,'Current month raw data'!$B:$Q,16,FALSE)</f>
        <v>4.4623396145380303</v>
      </c>
    </row>
    <row r="38" spans="1:13" x14ac:dyDescent="0.4">
      <c r="A38" s="108" t="s">
        <v>27</v>
      </c>
      <c r="B38" s="96">
        <f>VLOOKUP($A38,'Current month raw data'!$B:$Q,5,FALSE)</f>
        <v>46.530466680252701</v>
      </c>
      <c r="C38" s="94">
        <f>VLOOKUP($A38,'Current month raw data'!$B:$Q,6,FALSE)</f>
        <v>49.968855466714899</v>
      </c>
      <c r="D38" s="95">
        <f>VLOOKUP($A38,'Current month raw data'!$B:$Q,7,FALSE)</f>
        <v>112.465563710354</v>
      </c>
      <c r="E38" s="95">
        <f>VLOOKUP($A38,'Current month raw data'!$B:$Q,8,FALSE)</f>
        <v>113.533509740149</v>
      </c>
      <c r="F38" s="95">
        <f>VLOOKUP($A38,'Current month raw data'!$B:$Q,9,FALSE)</f>
        <v>52.330751649004803</v>
      </c>
      <c r="G38" s="95">
        <f>VLOOKUP($A38,'Current month raw data'!$B:$Q,10,FALSE)</f>
        <v>56.731395388343998</v>
      </c>
      <c r="H38" s="94">
        <f>VLOOKUP($A38,'Current month raw data'!$B:$Q,11,FALSE)</f>
        <v>-6.8810637232878902</v>
      </c>
      <c r="I38" s="94">
        <f>VLOOKUP($A38,'Current month raw data'!$B:$Q,12,FALSE)</f>
        <v>-0.94064389644893098</v>
      </c>
      <c r="J38" s="94">
        <f>VLOOKUP($A38,'Current month raw data'!$B:$Q,13,FALSE)</f>
        <v>-7.7569813138129602</v>
      </c>
      <c r="K38" s="94">
        <f>VLOOKUP($A38,'Current month raw data'!$B:$Q,14,FALSE)</f>
        <v>-7.7277303169250002</v>
      </c>
      <c r="L38" s="94">
        <f>VLOOKUP($A38,'Current month raw data'!$B:$Q,15,FALSE)</f>
        <v>3.1710797526557699E-2</v>
      </c>
      <c r="M38" s="97">
        <f>VLOOKUP($A38,'Current month raw data'!$B:$Q,16,FALSE)</f>
        <v>-6.8515349659462998</v>
      </c>
    </row>
    <row r="39" spans="1:13" x14ac:dyDescent="0.4">
      <c r="A39" s="108" t="s">
        <v>26</v>
      </c>
      <c r="B39" s="96">
        <f>VLOOKUP($A39,'Current month raw data'!$B:$Q,5,FALSE)</f>
        <v>34.348600844772903</v>
      </c>
      <c r="C39" s="94">
        <f>VLOOKUP($A39,'Current month raw data'!$B:$Q,6,FALSE)</f>
        <v>36.775027533553597</v>
      </c>
      <c r="D39" s="95">
        <f>VLOOKUP($A39,'Current month raw data'!$B:$Q,7,FALSE)</f>
        <v>116.175906564374</v>
      </c>
      <c r="E39" s="95">
        <f>VLOOKUP($A39,'Current month raw data'!$B:$Q,8,FALSE)</f>
        <v>117.952044972907</v>
      </c>
      <c r="F39" s="95">
        <f>VLOOKUP($A39,'Current month raw data'!$B:$Q,9,FALSE)</f>
        <v>39.904798423593299</v>
      </c>
      <c r="G39" s="95">
        <f>VLOOKUP($A39,'Current month raw data'!$B:$Q,10,FALSE)</f>
        <v>43.376897015176098</v>
      </c>
      <c r="H39" s="94">
        <f>VLOOKUP($A39,'Current month raw data'!$B:$Q,11,FALSE)</f>
        <v>-6.5980282042392897</v>
      </c>
      <c r="I39" s="94">
        <f>VLOOKUP($A39,'Current month raw data'!$B:$Q,12,FALSE)</f>
        <v>-1.5058140017333701</v>
      </c>
      <c r="J39" s="94">
        <f>VLOOKUP($A39,'Current month raw data'!$B:$Q,13,FALSE)</f>
        <v>-8.00448817343492</v>
      </c>
      <c r="K39" s="94">
        <f>VLOOKUP($A39,'Current month raw data'!$B:$Q,14,FALSE)</f>
        <v>-8.9300930879319207</v>
      </c>
      <c r="L39" s="94">
        <f>VLOOKUP($A39,'Current month raw data'!$B:$Q,15,FALSE)</f>
        <v>-1.0061413824643901</v>
      </c>
      <c r="M39" s="97">
        <f>VLOOKUP($A39,'Current month raw data'!$B:$Q,16,FALSE)</f>
        <v>-7.5377840945141603</v>
      </c>
    </row>
    <row r="40" spans="1:13" x14ac:dyDescent="0.4">
      <c r="A40" s="107"/>
      <c r="B40" s="88"/>
      <c r="C40" s="89"/>
      <c r="D40" s="90"/>
      <c r="E40" s="90"/>
      <c r="F40" s="90"/>
      <c r="G40" s="90"/>
      <c r="H40" s="89"/>
      <c r="I40" s="89"/>
      <c r="J40" s="89"/>
      <c r="K40" s="89"/>
      <c r="L40" s="89"/>
      <c r="M40" s="91"/>
    </row>
    <row r="41" spans="1:13" x14ac:dyDescent="0.4">
      <c r="A41" s="106" t="s">
        <v>17</v>
      </c>
      <c r="B41" s="96">
        <f>VLOOKUP($A41,'Current month raw data'!$B:$Q,5,FALSE)</f>
        <v>50.608625593337102</v>
      </c>
      <c r="C41" s="94">
        <f>VLOOKUP($A41,'Current month raw data'!$B:$Q,6,FALSE)</f>
        <v>49.855951752040099</v>
      </c>
      <c r="D41" s="95">
        <f>VLOOKUP($A41,'Current month raw data'!$B:$Q,7,FALSE)</f>
        <v>107.907122473379</v>
      </c>
      <c r="E41" s="95">
        <f>VLOOKUP($A41,'Current month raw data'!$B:$Q,8,FALSE)</f>
        <v>106.668700905946</v>
      </c>
      <c r="F41" s="95">
        <f>VLOOKUP($A41,'Current month raw data'!$B:$Q,9,FALSE)</f>
        <v>54.6103116010962</v>
      </c>
      <c r="G41" s="95">
        <f>VLOOKUP($A41,'Current month raw data'!$B:$Q,10,FALSE)</f>
        <v>53.180696058196801</v>
      </c>
      <c r="H41" s="94">
        <f>VLOOKUP($A41,'Current month raw data'!$B:$Q,11,FALSE)</f>
        <v>1.50969706694289</v>
      </c>
      <c r="I41" s="94">
        <f>VLOOKUP($A41,'Current month raw data'!$B:$Q,12,FALSE)</f>
        <v>1.1609980780814</v>
      </c>
      <c r="J41" s="94">
        <f>VLOOKUP($A41,'Current month raw data'!$B:$Q,13,FALSE)</f>
        <v>2.6882226989563498</v>
      </c>
      <c r="K41" s="94">
        <f>VLOOKUP($A41,'Current month raw data'!$B:$Q,14,FALSE)</f>
        <v>4.1364292528566899</v>
      </c>
      <c r="L41" s="94">
        <f>VLOOKUP($A41,'Current month raw data'!$B:$Q,15,FALSE)</f>
        <v>1.41029469187128</v>
      </c>
      <c r="M41" s="97">
        <f>VLOOKUP($A41,'Current month raw data'!$B:$Q,16,FALSE)</f>
        <v>2.9412829364126001</v>
      </c>
    </row>
    <row r="42" spans="1:13" x14ac:dyDescent="0.4">
      <c r="A42" s="108" t="s">
        <v>46</v>
      </c>
      <c r="B42" s="96">
        <f>VLOOKUP($A42,'Current month raw data'!$B:$Q,5,FALSE)</f>
        <v>46.063480508676001</v>
      </c>
      <c r="C42" s="94">
        <f>VLOOKUP($A42,'Current month raw data'!$B:$Q,6,FALSE)</f>
        <v>45.107379724181399</v>
      </c>
      <c r="D42" s="95">
        <f>VLOOKUP($A42,'Current month raw data'!$B:$Q,7,FALSE)</f>
        <v>104.061167909695</v>
      </c>
      <c r="E42" s="95">
        <f>VLOOKUP($A42,'Current month raw data'!$B:$Q,8,FALSE)</f>
        <v>98.905945504405096</v>
      </c>
      <c r="F42" s="95">
        <f>VLOOKUP($A42,'Current month raw data'!$B:$Q,9,FALSE)</f>
        <v>47.9341957971832</v>
      </c>
      <c r="G42" s="95">
        <f>VLOOKUP($A42,'Current month raw data'!$B:$Q,10,FALSE)</f>
        <v>44.613880408463999</v>
      </c>
      <c r="H42" s="94">
        <f>VLOOKUP($A42,'Current month raw data'!$B:$Q,11,FALSE)</f>
        <v>2.1196105611560698</v>
      </c>
      <c r="I42" s="94">
        <f>VLOOKUP($A42,'Current month raw data'!$B:$Q,12,FALSE)</f>
        <v>5.2122472304365699</v>
      </c>
      <c r="J42" s="94">
        <f>VLOOKUP($A42,'Current month raw data'!$B:$Q,13,FALSE)</f>
        <v>7.44233713436254</v>
      </c>
      <c r="K42" s="94">
        <f>VLOOKUP($A42,'Current month raw data'!$B:$Q,14,FALSE)</f>
        <v>8.76571364186022</v>
      </c>
      <c r="L42" s="94">
        <f>VLOOKUP($A42,'Current month raw data'!$B:$Q,15,FALSE)</f>
        <v>1.2317086009053499</v>
      </c>
      <c r="M42" s="97">
        <f>VLOOKUP($A42,'Current month raw data'!$B:$Q,16,FALSE)</f>
        <v>3.37742658764888</v>
      </c>
    </row>
    <row r="43" spans="1:13" x14ac:dyDescent="0.4">
      <c r="A43" s="108" t="s">
        <v>39</v>
      </c>
      <c r="B43" s="96">
        <f>VLOOKUP($A43,'Current month raw data'!$B:$Q,5,FALSE)</f>
        <v>54.052922458549602</v>
      </c>
      <c r="C43" s="94">
        <f>VLOOKUP($A43,'Current month raw data'!$B:$Q,6,FALSE)</f>
        <v>55.336831935356301</v>
      </c>
      <c r="D43" s="95">
        <f>VLOOKUP($A43,'Current month raw data'!$B:$Q,7,FALSE)</f>
        <v>112.82885030983699</v>
      </c>
      <c r="E43" s="95">
        <f>VLOOKUP($A43,'Current month raw data'!$B:$Q,8,FALSE)</f>
        <v>113.64514017022699</v>
      </c>
      <c r="F43" s="95">
        <f>VLOOKUP($A43,'Current month raw data'!$B:$Q,9,FALSE)</f>
        <v>60.9872909688494</v>
      </c>
      <c r="G43" s="95">
        <f>VLOOKUP($A43,'Current month raw data'!$B:$Q,10,FALSE)</f>
        <v>62.887620218699197</v>
      </c>
      <c r="H43" s="94">
        <f>VLOOKUP($A43,'Current month raw data'!$B:$Q,11,FALSE)</f>
        <v>-2.3201716323524999</v>
      </c>
      <c r="I43" s="94">
        <f>VLOOKUP($A43,'Current month raw data'!$B:$Q,12,FALSE)</f>
        <v>-0.71827960189755002</v>
      </c>
      <c r="J43" s="94">
        <f>VLOOKUP($A43,'Current month raw data'!$B:$Q,13,FALSE)</f>
        <v>-3.0217859146858399</v>
      </c>
      <c r="K43" s="94">
        <f>VLOOKUP($A43,'Current month raw data'!$B:$Q,14,FALSE)</f>
        <v>1.7183112385772701</v>
      </c>
      <c r="L43" s="94">
        <f>VLOOKUP($A43,'Current month raw data'!$B:$Q,15,FALSE)</f>
        <v>4.8877958807254798</v>
      </c>
      <c r="M43" s="97">
        <f>VLOOKUP($A43,'Current month raw data'!$B:$Q,16,FALSE)</f>
        <v>2.45421899490109</v>
      </c>
    </row>
    <row r="44" spans="1:13" x14ac:dyDescent="0.4">
      <c r="A44" s="108" t="s">
        <v>38</v>
      </c>
      <c r="B44" s="96">
        <f>VLOOKUP($A44,'Current month raw data'!$B:$Q,5,FALSE)</f>
        <v>51.278425081616497</v>
      </c>
      <c r="C44" s="94">
        <f>VLOOKUP($A44,'Current month raw data'!$B:$Q,6,FALSE)</f>
        <v>49.350527863156401</v>
      </c>
      <c r="D44" s="95">
        <f>VLOOKUP($A44,'Current month raw data'!$B:$Q,7,FALSE)</f>
        <v>101.943048119537</v>
      </c>
      <c r="E44" s="95">
        <f>VLOOKUP($A44,'Current month raw data'!$B:$Q,8,FALSE)</f>
        <v>98.805803027430997</v>
      </c>
      <c r="F44" s="95">
        <f>VLOOKUP($A44,'Current month raw data'!$B:$Q,9,FALSE)</f>
        <v>52.2747895558932</v>
      </c>
      <c r="G44" s="95">
        <f>VLOOKUP($A44,'Current month raw data'!$B:$Q,10,FALSE)</f>
        <v>48.761185353467802</v>
      </c>
      <c r="H44" s="94">
        <f>VLOOKUP($A44,'Current month raw data'!$B:$Q,11,FALSE)</f>
        <v>3.9065381910522299</v>
      </c>
      <c r="I44" s="94">
        <f>VLOOKUP($A44,'Current month raw data'!$B:$Q,12,FALSE)</f>
        <v>3.1751627900188502</v>
      </c>
      <c r="J44" s="94">
        <f>VLOOKUP($A44,'Current month raw data'!$B:$Q,13,FALSE)</f>
        <v>7.2057399280912504</v>
      </c>
      <c r="K44" s="94">
        <f>VLOOKUP($A44,'Current month raw data'!$B:$Q,14,FALSE)</f>
        <v>1.81035282974578</v>
      </c>
      <c r="L44" s="94">
        <f>VLOOKUP($A44,'Current month raw data'!$B:$Q,15,FALSE)</f>
        <v>-5.0327408793264699</v>
      </c>
      <c r="M44" s="97">
        <f>VLOOKUP($A44,'Current month raw data'!$B:$Q,16,FALSE)</f>
        <v>-1.32280863278182</v>
      </c>
    </row>
    <row r="45" spans="1:13" x14ac:dyDescent="0.4">
      <c r="A45" s="108" t="s">
        <v>37</v>
      </c>
      <c r="B45" s="96">
        <f>VLOOKUP($A45,'Current month raw data'!$B:$Q,5,FALSE)</f>
        <v>49.295576218653103</v>
      </c>
      <c r="C45" s="94">
        <f>VLOOKUP($A45,'Current month raw data'!$B:$Q,6,FALSE)</f>
        <v>46.497757847533599</v>
      </c>
      <c r="D45" s="95">
        <f>VLOOKUP($A45,'Current month raw data'!$B:$Q,7,FALSE)</f>
        <v>98.256582270259003</v>
      </c>
      <c r="E45" s="95">
        <f>VLOOKUP($A45,'Current month raw data'!$B:$Q,8,FALSE)</f>
        <v>99.170150035132096</v>
      </c>
      <c r="F45" s="95">
        <f>VLOOKUP($A45,'Current month raw data'!$B:$Q,9,FALSE)</f>
        <v>48.436148402879098</v>
      </c>
      <c r="G45" s="95">
        <f>VLOOKUP($A45,'Current month raw data'!$B:$Q,10,FALSE)</f>
        <v>46.111896220371499</v>
      </c>
      <c r="H45" s="94">
        <f>VLOOKUP($A45,'Current month raw data'!$B:$Q,11,FALSE)</f>
        <v>6.01710383604639</v>
      </c>
      <c r="I45" s="94">
        <f>VLOOKUP($A45,'Current month raw data'!$B:$Q,12,FALSE)</f>
        <v>-0.92121244603291996</v>
      </c>
      <c r="J45" s="94">
        <f>VLOOKUP($A45,'Current month raw data'!$B:$Q,13,FALSE)</f>
        <v>5.0404610805850796</v>
      </c>
      <c r="K45" s="94">
        <f>VLOOKUP($A45,'Current month raw data'!$B:$Q,14,FALSE)</f>
        <v>5.07814375720592</v>
      </c>
      <c r="L45" s="94">
        <f>VLOOKUP($A45,'Current month raw data'!$B:$Q,15,FALSE)</f>
        <v>3.5874439461883401E-2</v>
      </c>
      <c r="M45" s="97">
        <f>VLOOKUP($A45,'Current month raw data'!$B:$Q,16,FALSE)</f>
        <v>6.0551368777812904</v>
      </c>
    </row>
    <row r="46" spans="1:13" x14ac:dyDescent="0.4">
      <c r="A46" s="108" t="s">
        <v>34</v>
      </c>
      <c r="B46" s="96">
        <f>VLOOKUP($A46,'Current month raw data'!$B:$Q,5,FALSE)</f>
        <v>55.915376807916701</v>
      </c>
      <c r="C46" s="94">
        <f>VLOOKUP($A46,'Current month raw data'!$B:$Q,6,FALSE)</f>
        <v>53.454033183762903</v>
      </c>
      <c r="D46" s="95">
        <f>VLOOKUP($A46,'Current month raw data'!$B:$Q,7,FALSE)</f>
        <v>104.114991888365</v>
      </c>
      <c r="E46" s="95">
        <f>VLOOKUP($A46,'Current month raw data'!$B:$Q,8,FALSE)</f>
        <v>100.38909224011699</v>
      </c>
      <c r="F46" s="95">
        <f>VLOOKUP($A46,'Current month raw data'!$B:$Q,9,FALSE)</f>
        <v>58.216290027911597</v>
      </c>
      <c r="G46" s="95">
        <f>VLOOKUP($A46,'Current month raw data'!$B:$Q,10,FALSE)</f>
        <v>53.662018678910499</v>
      </c>
      <c r="H46" s="94">
        <f>VLOOKUP($A46,'Current month raw data'!$B:$Q,11,FALSE)</f>
        <v>4.6045985261622997</v>
      </c>
      <c r="I46" s="94">
        <f>VLOOKUP($A46,'Current month raw data'!$B:$Q,12,FALSE)</f>
        <v>3.7114586506438099</v>
      </c>
      <c r="J46" s="94">
        <f>VLOOKUP($A46,'Current month raw data'!$B:$Q,13,FALSE)</f>
        <v>8.4869549471327907</v>
      </c>
      <c r="K46" s="94">
        <f>VLOOKUP($A46,'Current month raw data'!$B:$Q,14,FALSE)</f>
        <v>11.537902913140501</v>
      </c>
      <c r="L46" s="94">
        <f>VLOOKUP($A46,'Current month raw data'!$B:$Q,15,FALSE)</f>
        <v>2.8122717311906502</v>
      </c>
      <c r="M46" s="97">
        <f>VLOOKUP($A46,'Current month raw data'!$B:$Q,16,FALSE)</f>
        <v>7.5463640800390399</v>
      </c>
    </row>
    <row r="47" spans="1:13" x14ac:dyDescent="0.4">
      <c r="A47" s="108" t="s">
        <v>35</v>
      </c>
      <c r="B47" s="96">
        <f>VLOOKUP($A47,'Current month raw data'!$B:$Q,5,FALSE)</f>
        <v>53.954310811966998</v>
      </c>
      <c r="C47" s="94">
        <f>VLOOKUP($A47,'Current month raw data'!$B:$Q,6,FALSE)</f>
        <v>55.565021115479801</v>
      </c>
      <c r="D47" s="95">
        <f>VLOOKUP($A47,'Current month raw data'!$B:$Q,7,FALSE)</f>
        <v>138.69629123057399</v>
      </c>
      <c r="E47" s="95">
        <f>VLOOKUP($A47,'Current month raw data'!$B:$Q,8,FALSE)</f>
        <v>144.562617116349</v>
      </c>
      <c r="F47" s="95">
        <f>VLOOKUP($A47,'Current month raw data'!$B:$Q,9,FALSE)</f>
        <v>74.832628055214798</v>
      </c>
      <c r="G47" s="95">
        <f>VLOOKUP($A47,'Current month raw data'!$B:$Q,10,FALSE)</f>
        <v>80.326248725789995</v>
      </c>
      <c r="H47" s="94">
        <f>VLOOKUP($A47,'Current month raw data'!$B:$Q,11,FALSE)</f>
        <v>-2.8987846511662201</v>
      </c>
      <c r="I47" s="94">
        <f>VLOOKUP($A47,'Current month raw data'!$B:$Q,12,FALSE)</f>
        <v>-4.0579826256564298</v>
      </c>
      <c r="J47" s="94">
        <f>VLOOKUP($A47,'Current month raw data'!$B:$Q,13,FALSE)</f>
        <v>-6.8391350993231397</v>
      </c>
      <c r="K47" s="94">
        <f>VLOOKUP($A47,'Current month raw data'!$B:$Q,14,FALSE)</f>
        <v>-4.8638588608582198</v>
      </c>
      <c r="L47" s="94">
        <f>VLOOKUP($A47,'Current month raw data'!$B:$Q,15,FALSE)</f>
        <v>2.1202854230377102</v>
      </c>
      <c r="M47" s="97">
        <f>VLOOKUP($A47,'Current month raw data'!$B:$Q,16,FALSE)</f>
        <v>-0.839961736532438</v>
      </c>
    </row>
    <row r="48" spans="1:13" x14ac:dyDescent="0.4">
      <c r="A48" s="107"/>
      <c r="B48" s="88"/>
      <c r="C48" s="89"/>
      <c r="D48" s="90"/>
      <c r="E48" s="90"/>
      <c r="F48" s="90"/>
      <c r="G48" s="90"/>
      <c r="H48" s="89"/>
      <c r="I48" s="89"/>
      <c r="J48" s="89"/>
      <c r="K48" s="89"/>
      <c r="L48" s="89"/>
      <c r="M48" s="91"/>
    </row>
    <row r="49" spans="1:13" x14ac:dyDescent="0.4">
      <c r="A49" s="106" t="s">
        <v>47</v>
      </c>
      <c r="B49" s="96">
        <f>VLOOKUP($A49,'Current month raw data'!$B:$Q,5,FALSE)</f>
        <v>58.750432007156</v>
      </c>
      <c r="C49" s="94">
        <f>VLOOKUP($A49,'Current month raw data'!$B:$Q,6,FALSE)</f>
        <v>47.6151646722439</v>
      </c>
      <c r="D49" s="95">
        <f>VLOOKUP($A49,'Current month raw data'!$B:$Q,7,FALSE)</f>
        <v>107.742319390977</v>
      </c>
      <c r="E49" s="95">
        <f>VLOOKUP($A49,'Current month raw data'!$B:$Q,8,FALSE)</f>
        <v>97.727587127193402</v>
      </c>
      <c r="F49" s="95">
        <f>VLOOKUP($A49,'Current month raw data'!$B:$Q,9,FALSE)</f>
        <v>63.299078096728898</v>
      </c>
      <c r="G49" s="95">
        <f>VLOOKUP($A49,'Current month raw data'!$B:$Q,10,FALSE)</f>
        <v>46.533151540823802</v>
      </c>
      <c r="H49" s="94">
        <f>VLOOKUP($A49,'Current month raw data'!$B:$Q,11,FALSE)</f>
        <v>23.385968339206599</v>
      </c>
      <c r="I49" s="94">
        <f>VLOOKUP($A49,'Current month raw data'!$B:$Q,12,FALSE)</f>
        <v>10.247600046391501</v>
      </c>
      <c r="J49" s="94">
        <f>VLOOKUP($A49,'Current month raw data'!$B:$Q,13,FALSE)</f>
        <v>36.030068887975801</v>
      </c>
      <c r="K49" s="94">
        <f>VLOOKUP($A49,'Current month raw data'!$B:$Q,14,FALSE)</f>
        <v>41.717315652454602</v>
      </c>
      <c r="L49" s="94">
        <f>VLOOKUP($A49,'Current month raw data'!$B:$Q,15,FALSE)</f>
        <v>4.1808747220163003</v>
      </c>
      <c r="M49" s="97">
        <f>VLOOKUP($A49,'Current month raw data'!$B:$Q,16,FALSE)</f>
        <v>28.544581100015499</v>
      </c>
    </row>
    <row r="50" spans="1:13" x14ac:dyDescent="0.4">
      <c r="A50" s="107"/>
      <c r="B50" s="88"/>
      <c r="C50" s="89"/>
      <c r="D50" s="90"/>
      <c r="E50" s="90"/>
      <c r="F50" s="90"/>
      <c r="G50" s="90"/>
      <c r="H50" s="89"/>
      <c r="I50" s="89"/>
      <c r="J50" s="89"/>
      <c r="K50" s="89"/>
      <c r="L50" s="89"/>
      <c r="M50" s="91"/>
    </row>
    <row r="51" spans="1:13" x14ac:dyDescent="0.4">
      <c r="A51" s="106" t="s">
        <v>48</v>
      </c>
      <c r="B51" s="96">
        <f>VLOOKUP($A51,'Current month raw data'!$B:$Q,5,FALSE)</f>
        <v>58.413027899275903</v>
      </c>
      <c r="C51" s="94">
        <f>VLOOKUP($A51,'Current month raw data'!$B:$Q,6,FALSE)</f>
        <v>57.057996529580798</v>
      </c>
      <c r="D51" s="95">
        <f>VLOOKUP($A51,'Current month raw data'!$B:$Q,7,FALSE)</f>
        <v>110.779066965003</v>
      </c>
      <c r="E51" s="95">
        <f>VLOOKUP($A51,'Current month raw data'!$B:$Q,8,FALSE)</f>
        <v>110.022669759595</v>
      </c>
      <c r="F51" s="95">
        <f>VLOOKUP($A51,'Current month raw data'!$B:$Q,9,FALSE)</f>
        <v>64.709407292825006</v>
      </c>
      <c r="G51" s="95">
        <f>VLOOKUP($A51,'Current month raw data'!$B:$Q,10,FALSE)</f>
        <v>62.776731093182001</v>
      </c>
      <c r="H51" s="94">
        <f>VLOOKUP($A51,'Current month raw data'!$B:$Q,11,FALSE)</f>
        <v>2.3748316662197602</v>
      </c>
      <c r="I51" s="94">
        <f>VLOOKUP($A51,'Current month raw data'!$B:$Q,12,FALSE)</f>
        <v>0.68749213872108395</v>
      </c>
      <c r="J51" s="94">
        <f>VLOOKUP($A51,'Current month raw data'!$B:$Q,13,FALSE)</f>
        <v>3.0786505859539699</v>
      </c>
      <c r="K51" s="94">
        <f>VLOOKUP($A51,'Current month raw data'!$B:$Q,14,FALSE)</f>
        <v>5.6649843137511997</v>
      </c>
      <c r="L51" s="94">
        <f>VLOOKUP($A51,'Current month raw data'!$B:$Q,15,FALSE)</f>
        <v>2.5090876850784598</v>
      </c>
      <c r="M51" s="97">
        <f>VLOOKUP($A51,'Current month raw data'!$B:$Q,16,FALSE)</f>
        <v>4.9435059601766902</v>
      </c>
    </row>
    <row r="52" spans="1:13" x14ac:dyDescent="0.4">
      <c r="A52" s="108" t="s">
        <v>33</v>
      </c>
      <c r="B52" s="96">
        <f>VLOOKUP($A52,'Current month raw data'!$B:$Q,5,FALSE)</f>
        <v>57.688435374149599</v>
      </c>
      <c r="C52" s="94">
        <f>VLOOKUP($A52,'Current month raw data'!$B:$Q,6,FALSE)</f>
        <v>58.194148864524102</v>
      </c>
      <c r="D52" s="95">
        <f>VLOOKUP($A52,'Current month raw data'!$B:$Q,7,FALSE)</f>
        <v>91.604548942241905</v>
      </c>
      <c r="E52" s="95">
        <f>VLOOKUP($A52,'Current month raw data'!$B:$Q,8,FALSE)</f>
        <v>90.614704486801102</v>
      </c>
      <c r="F52" s="95">
        <f>VLOOKUP($A52,'Current month raw data'!$B:$Q,9,FALSE)</f>
        <v>52.845231016326501</v>
      </c>
      <c r="G52" s="95">
        <f>VLOOKUP($A52,'Current month raw data'!$B:$Q,10,FALSE)</f>
        <v>52.732456022197603</v>
      </c>
      <c r="H52" s="94">
        <f>VLOOKUP($A52,'Current month raw data'!$B:$Q,11,FALSE)</f>
        <v>-0.86901088896714296</v>
      </c>
      <c r="I52" s="94">
        <f>VLOOKUP($A52,'Current month raw data'!$B:$Q,12,FALSE)</f>
        <v>1.0923662567204599</v>
      </c>
      <c r="J52" s="94">
        <f>VLOOKUP($A52,'Current month raw data'!$B:$Q,13,FALSE)</f>
        <v>0.21386258603502201</v>
      </c>
      <c r="K52" s="94">
        <f>VLOOKUP($A52,'Current month raw data'!$B:$Q,14,FALSE)</f>
        <v>-0.78770911244882702</v>
      </c>
      <c r="L52" s="94">
        <f>VLOOKUP($A52,'Current month raw data'!$B:$Q,15,FALSE)</f>
        <v>-0.99943428248161403</v>
      </c>
      <c r="M52" s="97">
        <f>VLOOKUP($A52,'Current month raw data'!$B:$Q,16,FALSE)</f>
        <v>-1.85975997870592</v>
      </c>
    </row>
    <row r="53" spans="1:13" x14ac:dyDescent="0.4">
      <c r="A53" s="108" t="s">
        <v>64</v>
      </c>
      <c r="B53" s="96">
        <f>VLOOKUP($A53,'Current month raw data'!$B:$Q,5,FALSE)</f>
        <v>62.4582777036048</v>
      </c>
      <c r="C53" s="94">
        <f>VLOOKUP($A53,'Current month raw data'!$B:$Q,6,FALSE)</f>
        <v>58.508964333396897</v>
      </c>
      <c r="D53" s="95">
        <f>VLOOKUP($A53,'Current month raw data'!$B:$Q,7,FALSE)</f>
        <v>184.20690657505401</v>
      </c>
      <c r="E53" s="95">
        <f>VLOOKUP($A53,'Current month raw data'!$B:$Q,8,FALSE)</f>
        <v>181.069047716066</v>
      </c>
      <c r="F53" s="95">
        <f>VLOOKUP($A53,'Current month raw data'!$B:$Q,9,FALSE)</f>
        <v>115.05246125786699</v>
      </c>
      <c r="G53" s="95">
        <f>VLOOKUP($A53,'Current month raw data'!$B:$Q,10,FALSE)</f>
        <v>105.941624547015</v>
      </c>
      <c r="H53" s="94">
        <f>VLOOKUP($A53,'Current month raw data'!$B:$Q,11,FALSE)</f>
        <v>6.7499286907623901</v>
      </c>
      <c r="I53" s="94">
        <f>VLOOKUP($A53,'Current month raw data'!$B:$Q,12,FALSE)</f>
        <v>1.73296258999955</v>
      </c>
      <c r="J53" s="94">
        <f>VLOOKUP($A53,'Current month raw data'!$B:$Q,13,FALSE)</f>
        <v>8.5998650198245095</v>
      </c>
      <c r="K53" s="94">
        <f>VLOOKUP($A53,'Current month raw data'!$B:$Q,14,FALSE)</f>
        <v>8.5998650198245095</v>
      </c>
      <c r="L53" s="94">
        <f>VLOOKUP($A53,'Current month raw data'!$B:$Q,15,FALSE)</f>
        <v>0</v>
      </c>
      <c r="M53" s="97">
        <f>VLOOKUP($A53,'Current month raw data'!$B:$Q,16,FALSE)</f>
        <v>6.7499286907623901</v>
      </c>
    </row>
    <row r="54" spans="1:13" x14ac:dyDescent="0.4">
      <c r="A54" s="108" t="s">
        <v>31</v>
      </c>
      <c r="B54" s="96">
        <f>VLOOKUP($A54,'Current month raw data'!$B:$Q,5,FALSE)</f>
        <v>55.225133033155899</v>
      </c>
      <c r="C54" s="94">
        <f>VLOOKUP($A54,'Current month raw data'!$B:$Q,6,FALSE)</f>
        <v>56.9140530026744</v>
      </c>
      <c r="D54" s="95">
        <f>VLOOKUP($A54,'Current month raw data'!$B:$Q,7,FALSE)</f>
        <v>104.07285779935501</v>
      </c>
      <c r="E54" s="95">
        <f>VLOOKUP($A54,'Current month raw data'!$B:$Q,8,FALSE)</f>
        <v>106.104234527687</v>
      </c>
      <c r="F54" s="95">
        <f>VLOOKUP($A54,'Current month raw data'!$B:$Q,9,FALSE)</f>
        <v>57.474374171101097</v>
      </c>
      <c r="G54" s="95">
        <f>VLOOKUP($A54,'Current month raw data'!$B:$Q,10,FALSE)</f>
        <v>60.3882202771699</v>
      </c>
      <c r="H54" s="94">
        <f>VLOOKUP($A54,'Current month raw data'!$B:$Q,11,FALSE)</f>
        <v>-2.9674919996281499</v>
      </c>
      <c r="I54" s="94">
        <f>VLOOKUP($A54,'Current month raw data'!$B:$Q,12,FALSE)</f>
        <v>-1.9145105163564999</v>
      </c>
      <c r="J54" s="94">
        <f>VLOOKUP($A54,'Current month raw data'!$B:$Q,13,FALSE)</f>
        <v>-4.8251895695797398</v>
      </c>
      <c r="K54" s="94">
        <f>VLOOKUP($A54,'Current month raw data'!$B:$Q,14,FALSE)</f>
        <v>0.94823984991693899</v>
      </c>
      <c r="L54" s="94">
        <f>VLOOKUP($A54,'Current month raw data'!$B:$Q,15,FALSE)</f>
        <v>6.0661317772915098</v>
      </c>
      <c r="M54" s="97">
        <f>VLOOKUP($A54,'Current month raw data'!$B:$Q,16,FALSE)</f>
        <v>2.91862780248533</v>
      </c>
    </row>
    <row r="55" spans="1:13" ht="16" thickBot="1" x14ac:dyDescent="0.45">
      <c r="A55" s="108" t="s">
        <v>32</v>
      </c>
      <c r="B55" s="98">
        <f>VLOOKUP($A55,'Current month raw data'!$B:$Q,5,FALSE)</f>
        <v>56.2296615684998</v>
      </c>
      <c r="C55" s="99">
        <f>VLOOKUP($A55,'Current month raw data'!$B:$Q,6,FALSE)</f>
        <v>55.559510250569403</v>
      </c>
      <c r="D55" s="100">
        <f>VLOOKUP($A55,'Current month raw data'!$B:$Q,7,FALSE)</f>
        <v>90.526468139400194</v>
      </c>
      <c r="E55" s="100">
        <f>VLOOKUP($A55,'Current month raw data'!$B:$Q,8,FALSE)</f>
        <v>92.023995607211404</v>
      </c>
      <c r="F55" s="100">
        <f>VLOOKUP($A55,'Current month raw data'!$B:$Q,9,FALSE)</f>
        <v>50.902726664700602</v>
      </c>
      <c r="G55" s="100">
        <f>VLOOKUP($A55,'Current month raw data'!$B:$Q,10,FALSE)</f>
        <v>51.128081272372199</v>
      </c>
      <c r="H55" s="99">
        <f>VLOOKUP($A55,'Current month raw data'!$B:$Q,11,FALSE)</f>
        <v>1.20618651047863</v>
      </c>
      <c r="I55" s="99">
        <f>VLOOKUP($A55,'Current month raw data'!$B:$Q,12,FALSE)</f>
        <v>-1.6273228063288301</v>
      </c>
      <c r="J55" s="99">
        <f>VLOOKUP($A55,'Current month raw data'!$B:$Q,13,FALSE)</f>
        <v>-0.44076484402208399</v>
      </c>
      <c r="K55" s="99">
        <f>VLOOKUP($A55,'Current month raw data'!$B:$Q,14,FALSE)</f>
        <v>-0.44076484402208399</v>
      </c>
      <c r="L55" s="99">
        <f>VLOOKUP($A55,'Current month raw data'!$B:$Q,15,FALSE)</f>
        <v>0</v>
      </c>
      <c r="M55" s="101">
        <f>VLOOKUP($A55,'Current month raw data'!$B:$Q,16,FALSE)</f>
        <v>1.20618651047863</v>
      </c>
    </row>
    <row r="56" spans="1:13" ht="39.5" customHeight="1" thickBot="1" x14ac:dyDescent="0.45">
      <c r="A56" s="111" t="s">
        <v>65</v>
      </c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3"/>
    </row>
    <row r="57" spans="1:13" x14ac:dyDescent="0.4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</row>
    <row r="64" spans="1:13" x14ac:dyDescent="0.4">
      <c r="F64" s="86"/>
    </row>
  </sheetData>
  <sheetProtection algorithmName="SHA-512" hashValue="KPNCa42ZvgnSiK/FwlZ23L/BJD6wscfQB+ZSMw543xqzwtMf9aDsJpEF8f1bZKpCjcyoOpNjdrzbQpEw2cxDpg==" saltValue="fFp6djfNMeVX0jYGK5T1ng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4"/>
  <sheetViews>
    <sheetView workbookViewId="0">
      <selection activeCell="M5" sqref="M5"/>
    </sheetView>
  </sheetViews>
  <sheetFormatPr defaultColWidth="9.1796875" defaultRowHeight="16" x14ac:dyDescent="0.45"/>
  <cols>
    <col min="1" max="1" width="41.7265625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114" t="str">
        <f>'YTD Raw Data'!A1</f>
        <v>YTD February 2025 Monthly Report</v>
      </c>
      <c r="B1" s="117" t="str">
        <f>'YTD Raw Data'!F1</f>
        <v>Year to Date - February 2025 vs February 2024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9"/>
    </row>
    <row r="2" spans="1:13" ht="22" customHeight="1" x14ac:dyDescent="0.45">
      <c r="A2" s="115"/>
      <c r="B2" s="120" t="s">
        <v>45</v>
      </c>
      <c r="C2" s="121"/>
      <c r="D2" s="122" t="s">
        <v>2</v>
      </c>
      <c r="E2" s="121"/>
      <c r="F2" s="123" t="s">
        <v>3</v>
      </c>
      <c r="G2" s="123"/>
      <c r="H2" s="123" t="str">
        <f>'YTD Raw Data'!L7</f>
        <v>Percent Change from YTD 2024</v>
      </c>
      <c r="I2" s="123"/>
      <c r="J2" s="123"/>
      <c r="K2" s="123"/>
      <c r="L2" s="123"/>
      <c r="M2" s="124"/>
    </row>
    <row r="3" spans="1:13" s="48" customFormat="1" ht="31" x14ac:dyDescent="0.25">
      <c r="A3" s="116"/>
      <c r="B3" s="102">
        <f>'YTD Raw Data'!F8</f>
        <v>2025</v>
      </c>
      <c r="C3" s="103">
        <f>'YTD Raw Data'!G8</f>
        <v>2024</v>
      </c>
      <c r="D3" s="103">
        <f>'YTD Raw Data'!H8</f>
        <v>2025</v>
      </c>
      <c r="E3" s="103">
        <f>'YTD Raw Data'!I8</f>
        <v>2024</v>
      </c>
      <c r="F3" s="103">
        <f>'YTD Raw Data'!J8</f>
        <v>2025</v>
      </c>
      <c r="G3" s="103">
        <f>'YTD Raw Data'!K8</f>
        <v>2024</v>
      </c>
      <c r="H3" s="103" t="s">
        <v>6</v>
      </c>
      <c r="I3" s="103" t="s">
        <v>2</v>
      </c>
      <c r="J3" s="103" t="s">
        <v>3</v>
      </c>
      <c r="K3" s="104" t="s">
        <v>7</v>
      </c>
      <c r="L3" s="104" t="s">
        <v>43</v>
      </c>
      <c r="M3" s="105" t="s">
        <v>44</v>
      </c>
    </row>
    <row r="4" spans="1:13" x14ac:dyDescent="0.45">
      <c r="A4" s="106" t="s">
        <v>10</v>
      </c>
      <c r="B4" s="96">
        <f>VLOOKUP($A4,'YTD Raw Data'!$B:$Q,5,FALSE)</f>
        <v>55.629135280581799</v>
      </c>
      <c r="C4" s="94">
        <f>VLOOKUP($A4,'YTD Raw Data'!$B:$Q,6,FALSE)</f>
        <v>55.235330787214899</v>
      </c>
      <c r="D4" s="95">
        <f>VLOOKUP($A4,'YTD Raw Data'!$B:$Q,7,FALSE)</f>
        <v>155.34324966794</v>
      </c>
      <c r="E4" s="95">
        <f>VLOOKUP($A4,'YTD Raw Data'!$B:$Q,8,FALSE)</f>
        <v>151.76714987949501</v>
      </c>
      <c r="F4" s="95">
        <f>VLOOKUP($A4,'YTD Raw Data'!$B:$Q,9,FALSE)</f>
        <v>86.416106507030904</v>
      </c>
      <c r="G4" s="95">
        <f>VLOOKUP($A4,'YTD Raw Data'!$B:$Q,10,FALSE)</f>
        <v>83.829087262267706</v>
      </c>
      <c r="H4" s="94">
        <f>VLOOKUP($A4,'YTD Raw Data'!$B:$Q,11,FALSE)</f>
        <v>0.71295760839018696</v>
      </c>
      <c r="I4" s="94">
        <f>VLOOKUP($A4,'YTD Raw Data'!$B:$Q,12,FALSE)</f>
        <v>2.3563068762144499</v>
      </c>
      <c r="J4" s="94">
        <f>VLOOKUP($A4,'YTD Raw Data'!$B:$Q,13,FALSE)</f>
        <v>3.0860639537556298</v>
      </c>
      <c r="K4" s="94">
        <f>VLOOKUP($A4,'YTD Raw Data'!$B:$Q,14,FALSE)</f>
        <v>3.7479461458944101</v>
      </c>
      <c r="L4" s="94">
        <f>VLOOKUP($A4,'YTD Raw Data'!$B:$Q,15,FALSE)</f>
        <v>0.642067576113588</v>
      </c>
      <c r="M4" s="97">
        <f>VLOOKUP($A4,'YTD Raw Data'!$B:$Q,16,FALSE)</f>
        <v>1.35960285413868</v>
      </c>
    </row>
    <row r="5" spans="1:13" x14ac:dyDescent="0.45">
      <c r="A5" s="106" t="s">
        <v>13</v>
      </c>
      <c r="B5" s="96">
        <f>VLOOKUP($A5,'YTD Raw Data'!$B:$Q,5,FALSE)</f>
        <v>52.050849282680701</v>
      </c>
      <c r="C5" s="94">
        <f>VLOOKUP($A5,'YTD Raw Data'!$B:$Q,6,FALSE)</f>
        <v>50.927557291838603</v>
      </c>
      <c r="D5" s="95">
        <f>VLOOKUP($A5,'YTD Raw Data'!$B:$Q,7,FALSE)</f>
        <v>119.03283834081699</v>
      </c>
      <c r="E5" s="95">
        <f>VLOOKUP($A5,'YTD Raw Data'!$B:$Q,8,FALSE)</f>
        <v>113.044704132051</v>
      </c>
      <c r="F5" s="95">
        <f>VLOOKUP($A5,'YTD Raw Data'!$B:$Q,9,FALSE)</f>
        <v>61.957603281675702</v>
      </c>
      <c r="G5" s="95">
        <f>VLOOKUP($A5,'YTD Raw Data'!$B:$Q,10,FALSE)</f>
        <v>57.570906462240202</v>
      </c>
      <c r="H5" s="94">
        <f>VLOOKUP($A5,'YTD Raw Data'!$B:$Q,11,FALSE)</f>
        <v>2.2056663436754498</v>
      </c>
      <c r="I5" s="94">
        <f>VLOOKUP($A5,'YTD Raw Data'!$B:$Q,12,FALSE)</f>
        <v>5.2971382027504701</v>
      </c>
      <c r="J5" s="94">
        <f>VLOOKUP($A5,'YTD Raw Data'!$B:$Q,13,FALSE)</f>
        <v>7.6196417409419697</v>
      </c>
      <c r="K5" s="94">
        <f>VLOOKUP($A5,'YTD Raw Data'!$B:$Q,14,FALSE)</f>
        <v>9.24546066745655</v>
      </c>
      <c r="L5" s="94">
        <f>VLOOKUP($A5,'YTD Raw Data'!$B:$Q,15,FALSE)</f>
        <v>1.5107083616094801</v>
      </c>
      <c r="M5" s="97">
        <f>VLOOKUP($A5,'YTD Raw Data'!$B:$Q,16,FALSE)</f>
        <v>3.74969589116805</v>
      </c>
    </row>
    <row r="6" spans="1:13" x14ac:dyDescent="0.45">
      <c r="A6" s="107"/>
      <c r="B6" s="88"/>
      <c r="C6" s="89"/>
      <c r="D6" s="90"/>
      <c r="E6" s="90"/>
      <c r="F6" s="90"/>
      <c r="G6" s="90"/>
      <c r="H6" s="89"/>
      <c r="I6" s="89"/>
      <c r="J6" s="89"/>
      <c r="K6" s="89"/>
      <c r="L6" s="89"/>
      <c r="M6" s="91"/>
    </row>
    <row r="7" spans="1:13" x14ac:dyDescent="0.45">
      <c r="A7" s="106" t="s">
        <v>78</v>
      </c>
      <c r="B7" s="96"/>
      <c r="C7" s="94"/>
      <c r="D7" s="95"/>
      <c r="E7" s="95"/>
      <c r="F7" s="95"/>
      <c r="G7" s="95"/>
      <c r="H7" s="94"/>
      <c r="I7" s="94"/>
      <c r="J7" s="94"/>
      <c r="K7" s="94"/>
      <c r="L7" s="94"/>
      <c r="M7" s="97"/>
    </row>
    <row r="8" spans="1:13" x14ac:dyDescent="0.45">
      <c r="A8" s="108" t="s">
        <v>72</v>
      </c>
      <c r="B8" s="96">
        <f>VLOOKUP($A8,'YTD Raw Data'!$B:$Q,5,FALSE)</f>
        <v>52.547077712040803</v>
      </c>
      <c r="C8" s="94">
        <f>VLOOKUP($A8,'YTD Raw Data'!$B:$Q,6,FALSE)</f>
        <v>50.376374504932201</v>
      </c>
      <c r="D8" s="95">
        <f>VLOOKUP($A8,'YTD Raw Data'!$B:$Q,7,FALSE)</f>
        <v>287.990802909904</v>
      </c>
      <c r="E8" s="95">
        <f>VLOOKUP($A8,'YTD Raw Data'!$B:$Q,8,FALSE)</f>
        <v>263.37100996166703</v>
      </c>
      <c r="F8" s="95">
        <f>VLOOKUP($A8,'YTD Raw Data'!$B:$Q,9,FALSE)</f>
        <v>151.33075100859801</v>
      </c>
      <c r="G8" s="95">
        <f>VLOOKUP($A8,'YTD Raw Data'!$B:$Q,10,FALSE)</f>
        <v>132.67676631571101</v>
      </c>
      <c r="H8" s="94">
        <f>VLOOKUP($A8,'YTD Raw Data'!$B:$Q,11,FALSE)</f>
        <v>4.3089706800875103</v>
      </c>
      <c r="I8" s="94">
        <f>VLOOKUP($A8,'YTD Raw Data'!$B:$Q,12,FALSE)</f>
        <v>9.3479509957535107</v>
      </c>
      <c r="J8" s="94">
        <f>VLOOKUP($A8,'YTD Raw Data'!$B:$Q,13,FALSE)</f>
        <v>14.0597221434369</v>
      </c>
      <c r="K8" s="94">
        <f>VLOOKUP($A8,'YTD Raw Data'!$B:$Q,14,FALSE)</f>
        <v>19.274353852461999</v>
      </c>
      <c r="L8" s="94">
        <f>VLOOKUP($A8,'YTD Raw Data'!$B:$Q,15,FALSE)</f>
        <v>4.5718432510885298</v>
      </c>
      <c r="M8" s="97">
        <f>VLOOKUP($A8,'YTD Raw Data'!$B:$Q,16,FALSE)</f>
        <v>9.0778133164050097</v>
      </c>
    </row>
    <row r="9" spans="1:13" x14ac:dyDescent="0.45">
      <c r="A9" s="108" t="s">
        <v>73</v>
      </c>
      <c r="B9" s="96">
        <f>VLOOKUP($A9,'YTD Raw Data'!$B:$Q,5,FALSE)</f>
        <v>57.428579918801503</v>
      </c>
      <c r="C9" s="94">
        <f>VLOOKUP($A9,'YTD Raw Data'!$B:$Q,6,FALSE)</f>
        <v>55.897923213665599</v>
      </c>
      <c r="D9" s="95">
        <f>VLOOKUP($A9,'YTD Raw Data'!$B:$Q,7,FALSE)</f>
        <v>179.35025874122101</v>
      </c>
      <c r="E9" s="95">
        <f>VLOOKUP($A9,'YTD Raw Data'!$B:$Q,8,FALSE)</f>
        <v>167.13347914508299</v>
      </c>
      <c r="F9" s="95">
        <f>VLOOKUP($A9,'YTD Raw Data'!$B:$Q,9,FALSE)</f>
        <v>102.99830667577901</v>
      </c>
      <c r="G9" s="95">
        <f>VLOOKUP($A9,'YTD Raw Data'!$B:$Q,10,FALSE)</f>
        <v>93.424143836846497</v>
      </c>
      <c r="H9" s="94">
        <f>VLOOKUP($A9,'YTD Raw Data'!$B:$Q,11,FALSE)</f>
        <v>2.7383069300894101</v>
      </c>
      <c r="I9" s="94">
        <f>VLOOKUP($A9,'YTD Raw Data'!$B:$Q,12,FALSE)</f>
        <v>7.3095944981393801</v>
      </c>
      <c r="J9" s="94">
        <f>VLOOKUP($A9,'YTD Raw Data'!$B:$Q,13,FALSE)</f>
        <v>10.2480605609327</v>
      </c>
      <c r="K9" s="94">
        <f>VLOOKUP($A9,'YTD Raw Data'!$B:$Q,14,FALSE)</f>
        <v>12.2196305177981</v>
      </c>
      <c r="L9" s="94">
        <f>VLOOKUP($A9,'YTD Raw Data'!$B:$Q,15,FALSE)</f>
        <v>1.7883035282745201</v>
      </c>
      <c r="M9" s="97">
        <f>VLOOKUP($A9,'YTD Raw Data'!$B:$Q,16,FALSE)</f>
        <v>4.5755796978097196</v>
      </c>
    </row>
    <row r="10" spans="1:13" x14ac:dyDescent="0.45">
      <c r="A10" s="108" t="s">
        <v>74</v>
      </c>
      <c r="B10" s="96">
        <f>VLOOKUP($A10,'YTD Raw Data'!$B:$Q,5,FALSE)</f>
        <v>56.404491297006103</v>
      </c>
      <c r="C10" s="94">
        <f>VLOOKUP($A10,'YTD Raw Data'!$B:$Q,6,FALSE)</f>
        <v>55.193917159164101</v>
      </c>
      <c r="D10" s="95">
        <f>VLOOKUP($A10,'YTD Raw Data'!$B:$Q,7,FALSE)</f>
        <v>136.00500190205199</v>
      </c>
      <c r="E10" s="95">
        <f>VLOOKUP($A10,'YTD Raw Data'!$B:$Q,8,FALSE)</f>
        <v>129.193732455803</v>
      </c>
      <c r="F10" s="95">
        <f>VLOOKUP($A10,'YTD Raw Data'!$B:$Q,9,FALSE)</f>
        <v>76.712929461336202</v>
      </c>
      <c r="G10" s="95">
        <f>VLOOKUP($A10,'YTD Raw Data'!$B:$Q,10,FALSE)</f>
        <v>71.307081666488401</v>
      </c>
      <c r="H10" s="94">
        <f>VLOOKUP($A10,'YTD Raw Data'!$B:$Q,11,FALSE)</f>
        <v>2.1933107852285101</v>
      </c>
      <c r="I10" s="94">
        <f>VLOOKUP($A10,'YTD Raw Data'!$B:$Q,12,FALSE)</f>
        <v>5.2721361298070697</v>
      </c>
      <c r="J10" s="94">
        <f>VLOOKUP($A10,'YTD Raw Data'!$B:$Q,13,FALSE)</f>
        <v>7.5810812453825704</v>
      </c>
      <c r="K10" s="94">
        <f>VLOOKUP($A10,'YTD Raw Data'!$B:$Q,14,FALSE)</f>
        <v>9.3149018054881694</v>
      </c>
      <c r="L10" s="94">
        <f>VLOOKUP($A10,'YTD Raw Data'!$B:$Q,15,FALSE)</f>
        <v>1.61164076437464</v>
      </c>
      <c r="M10" s="97">
        <f>VLOOKUP($A10,'YTD Raw Data'!$B:$Q,16,FALSE)</f>
        <v>3.8402998403073201</v>
      </c>
    </row>
    <row r="11" spans="1:13" x14ac:dyDescent="0.45">
      <c r="A11" s="108" t="s">
        <v>75</v>
      </c>
      <c r="B11" s="96">
        <f>VLOOKUP($A11,'YTD Raw Data'!$B:$Q,5,FALSE)</f>
        <v>51.189156896483702</v>
      </c>
      <c r="C11" s="94">
        <f>VLOOKUP($A11,'YTD Raw Data'!$B:$Q,6,FALSE)</f>
        <v>50.909186151521901</v>
      </c>
      <c r="D11" s="95">
        <f>VLOOKUP($A11,'YTD Raw Data'!$B:$Q,7,FALSE)</f>
        <v>109.760435400221</v>
      </c>
      <c r="E11" s="95">
        <f>VLOOKUP($A11,'YTD Raw Data'!$B:$Q,8,FALSE)</f>
        <v>105.744187498919</v>
      </c>
      <c r="F11" s="95">
        <f>VLOOKUP($A11,'YTD Raw Data'!$B:$Q,9,FALSE)</f>
        <v>56.185441487282802</v>
      </c>
      <c r="G11" s="95">
        <f>VLOOKUP($A11,'YTD Raw Data'!$B:$Q,10,FALSE)</f>
        <v>53.833505258239299</v>
      </c>
      <c r="H11" s="94">
        <f>VLOOKUP($A11,'YTD Raw Data'!$B:$Q,11,FALSE)</f>
        <v>0.54994150589734903</v>
      </c>
      <c r="I11" s="94">
        <f>VLOOKUP($A11,'YTD Raw Data'!$B:$Q,12,FALSE)</f>
        <v>3.7980791155472402</v>
      </c>
      <c r="J11" s="94">
        <f>VLOOKUP($A11,'YTD Raw Data'!$B:$Q,13,FALSE)</f>
        <v>4.3689078349277999</v>
      </c>
      <c r="K11" s="94">
        <f>VLOOKUP($A11,'YTD Raw Data'!$B:$Q,14,FALSE)</f>
        <v>7.5474018643504204</v>
      </c>
      <c r="L11" s="94">
        <f>VLOOKUP($A11,'YTD Raw Data'!$B:$Q,15,FALSE)</f>
        <v>3.04544149724149</v>
      </c>
      <c r="M11" s="97">
        <f>VLOOKUP($A11,'YTD Raw Data'!$B:$Q,16,FALSE)</f>
        <v>3.61213114996999</v>
      </c>
    </row>
    <row r="12" spans="1:13" x14ac:dyDescent="0.45">
      <c r="A12" s="108" t="s">
        <v>76</v>
      </c>
      <c r="B12" s="96">
        <f>VLOOKUP($A12,'YTD Raw Data'!$B:$Q,5,FALSE)</f>
        <v>49.832875605752903</v>
      </c>
      <c r="C12" s="94">
        <f>VLOOKUP($A12,'YTD Raw Data'!$B:$Q,6,FALSE)</f>
        <v>49.7979041506144</v>
      </c>
      <c r="D12" s="95">
        <f>VLOOKUP($A12,'YTD Raw Data'!$B:$Q,7,FALSE)</f>
        <v>80.9966260318769</v>
      </c>
      <c r="E12" s="95">
        <f>VLOOKUP($A12,'YTD Raw Data'!$B:$Q,8,FALSE)</f>
        <v>77.916557648578504</v>
      </c>
      <c r="F12" s="95">
        <f>VLOOKUP($A12,'YTD Raw Data'!$B:$Q,9,FALSE)</f>
        <v>40.362947895322101</v>
      </c>
      <c r="G12" s="95">
        <f>VLOOKUP($A12,'YTD Raw Data'!$B:$Q,10,FALSE)</f>
        <v>38.800812695297303</v>
      </c>
      <c r="H12" s="94">
        <f>VLOOKUP($A12,'YTD Raw Data'!$B:$Q,11,FALSE)</f>
        <v>7.0226761015428393E-2</v>
      </c>
      <c r="I12" s="94">
        <f>VLOOKUP($A12,'YTD Raw Data'!$B:$Q,12,FALSE)</f>
        <v>3.9530344720697199</v>
      </c>
      <c r="J12" s="94">
        <f>VLOOKUP($A12,'YTD Raw Data'!$B:$Q,13,FALSE)</f>
        <v>4.0260373211567</v>
      </c>
      <c r="K12" s="94">
        <f>VLOOKUP($A12,'YTD Raw Data'!$B:$Q,14,FALSE)</f>
        <v>4.6050003972300999</v>
      </c>
      <c r="L12" s="94">
        <f>VLOOKUP($A12,'YTD Raw Data'!$B:$Q,15,FALSE)</f>
        <v>0.55655592674935095</v>
      </c>
      <c r="M12" s="97">
        <f>VLOOKUP($A12,'YTD Raw Data'!$B:$Q,16,FALSE)</f>
        <v>0.62717353896537498</v>
      </c>
    </row>
    <row r="13" spans="1:13" x14ac:dyDescent="0.45">
      <c r="A13" s="108" t="s">
        <v>77</v>
      </c>
      <c r="B13" s="96">
        <f>VLOOKUP($A13,'YTD Raw Data'!$B:$Q,5,FALSE)</f>
        <v>45.967145554140103</v>
      </c>
      <c r="C13" s="94">
        <f>VLOOKUP($A13,'YTD Raw Data'!$B:$Q,6,FALSE)</f>
        <v>43.777136221253798</v>
      </c>
      <c r="D13" s="95">
        <f>VLOOKUP($A13,'YTD Raw Data'!$B:$Q,7,FALSE)</f>
        <v>61.392710695267297</v>
      </c>
      <c r="E13" s="95">
        <f>VLOOKUP($A13,'YTD Raw Data'!$B:$Q,8,FALSE)</f>
        <v>61.108126306902598</v>
      </c>
      <c r="F13" s="95">
        <f>VLOOKUP($A13,'YTD Raw Data'!$B:$Q,9,FALSE)</f>
        <v>28.2204766849256</v>
      </c>
      <c r="G13" s="95">
        <f>VLOOKUP($A13,'YTD Raw Data'!$B:$Q,10,FALSE)</f>
        <v>26.751387695628601</v>
      </c>
      <c r="H13" s="94">
        <f>VLOOKUP($A13,'YTD Raw Data'!$B:$Q,11,FALSE)</f>
        <v>5.0026327026458599</v>
      </c>
      <c r="I13" s="94">
        <f>VLOOKUP($A13,'YTD Raw Data'!$B:$Q,12,FALSE)</f>
        <v>0.46570629074009501</v>
      </c>
      <c r="J13" s="94">
        <f>VLOOKUP($A13,'YTD Raw Data'!$B:$Q,13,FALSE)</f>
        <v>5.4916365685848003</v>
      </c>
      <c r="K13" s="94">
        <f>VLOOKUP($A13,'YTD Raw Data'!$B:$Q,14,FALSE)</f>
        <v>5.2334225495981403</v>
      </c>
      <c r="L13" s="94">
        <f>VLOOKUP($A13,'YTD Raw Data'!$B:$Q,15,FALSE)</f>
        <v>-0.24477202874635601</v>
      </c>
      <c r="M13" s="97">
        <f>VLOOKUP($A13,'YTD Raw Data'!$B:$Q,16,FALSE)</f>
        <v>4.7456156283425104</v>
      </c>
    </row>
    <row r="14" spans="1:13" x14ac:dyDescent="0.45">
      <c r="A14" s="93" t="s">
        <v>49</v>
      </c>
      <c r="B14" s="88"/>
      <c r="C14" s="89"/>
      <c r="D14" s="90"/>
      <c r="E14" s="90"/>
      <c r="F14" s="90"/>
      <c r="G14" s="90"/>
      <c r="H14" s="89"/>
      <c r="I14" s="89"/>
      <c r="J14" s="89"/>
      <c r="K14" s="89"/>
      <c r="L14" s="89"/>
      <c r="M14" s="91"/>
    </row>
    <row r="15" spans="1:13" x14ac:dyDescent="0.45">
      <c r="A15" s="108" t="s">
        <v>50</v>
      </c>
      <c r="B15" s="96">
        <f>VLOOKUP($A15,'YTD Raw Data'!$B:$Q,5,FALSE)</f>
        <v>53.9945949901619</v>
      </c>
      <c r="C15" s="94">
        <f>VLOOKUP($A15,'YTD Raw Data'!$B:$Q,6,FALSE)</f>
        <v>53.672139299253601</v>
      </c>
      <c r="D15" s="95">
        <f>VLOOKUP($A15,'YTD Raw Data'!$B:$Q,7,FALSE)</f>
        <v>111.742072513441</v>
      </c>
      <c r="E15" s="95">
        <f>VLOOKUP($A15,'YTD Raw Data'!$B:$Q,8,FALSE)</f>
        <v>111.522591255976</v>
      </c>
      <c r="F15" s="95">
        <f>VLOOKUP($A15,'YTD Raw Data'!$B:$Q,9,FALSE)</f>
        <v>60.334679487245502</v>
      </c>
      <c r="G15" s="95">
        <f>VLOOKUP($A15,'YTD Raw Data'!$B:$Q,10,FALSE)</f>
        <v>59.8565605290447</v>
      </c>
      <c r="H15" s="94">
        <f>VLOOKUP($A15,'YTD Raw Data'!$B:$Q,11,FALSE)</f>
        <v>0.60078784844099598</v>
      </c>
      <c r="I15" s="94">
        <f>VLOOKUP($A15,'YTD Raw Data'!$B:$Q,12,FALSE)</f>
        <v>0.19680430215369901</v>
      </c>
      <c r="J15" s="94">
        <f>VLOOKUP($A15,'YTD Raw Data'!$B:$Q,13,FALSE)</f>
        <v>0.79877452692724304</v>
      </c>
      <c r="K15" s="94">
        <f>VLOOKUP($A15,'YTD Raw Data'!$B:$Q,14,FALSE)</f>
        <v>3.9092700055086902</v>
      </c>
      <c r="L15" s="94">
        <f>VLOOKUP($A15,'YTD Raw Data'!$B:$Q,15,FALSE)</f>
        <v>3.0858465226187</v>
      </c>
      <c r="M15" s="97">
        <f>VLOOKUP($A15,'YTD Raw Data'!$B:$Q,16,FALSE)</f>
        <v>3.7051737619891298</v>
      </c>
    </row>
    <row r="16" spans="1:13" x14ac:dyDescent="0.45">
      <c r="A16" s="108" t="s">
        <v>51</v>
      </c>
      <c r="B16" s="96">
        <f>VLOOKUP($A16,'YTD Raw Data'!$B:$Q,5,FALSE)</f>
        <v>49.591179549701103</v>
      </c>
      <c r="C16" s="94">
        <f>VLOOKUP($A16,'YTD Raw Data'!$B:$Q,6,FALSE)</f>
        <v>50.851433190654703</v>
      </c>
      <c r="D16" s="95">
        <f>VLOOKUP($A16,'YTD Raw Data'!$B:$Q,7,FALSE)</f>
        <v>101.556297365186</v>
      </c>
      <c r="E16" s="95">
        <f>VLOOKUP($A16,'YTD Raw Data'!$B:$Q,8,FALSE)</f>
        <v>95.648176061293</v>
      </c>
      <c r="F16" s="95">
        <f>VLOOKUP($A16,'YTD Raw Data'!$B:$Q,9,FALSE)</f>
        <v>50.362965770397899</v>
      </c>
      <c r="G16" s="95">
        <f>VLOOKUP($A16,'YTD Raw Data'!$B:$Q,10,FALSE)</f>
        <v>48.638468347888299</v>
      </c>
      <c r="H16" s="94">
        <f>VLOOKUP($A16,'YTD Raw Data'!$B:$Q,11,FALSE)</f>
        <v>-2.4783050582440702</v>
      </c>
      <c r="I16" s="94">
        <f>VLOOKUP($A16,'YTD Raw Data'!$B:$Q,12,FALSE)</f>
        <v>6.1769304415246999</v>
      </c>
      <c r="J16" s="94">
        <f>VLOOKUP($A16,'YTD Raw Data'!$B:$Q,13,FALSE)</f>
        <v>3.5455422037041</v>
      </c>
      <c r="K16" s="94">
        <f>VLOOKUP($A16,'YTD Raw Data'!$B:$Q,14,FALSE)</f>
        <v>3.5455422037041</v>
      </c>
      <c r="L16" s="94">
        <f>VLOOKUP($A16,'YTD Raw Data'!$B:$Q,15,FALSE)</f>
        <v>0</v>
      </c>
      <c r="M16" s="97">
        <f>VLOOKUP($A16,'YTD Raw Data'!$B:$Q,16,FALSE)</f>
        <v>-2.4783050582440702</v>
      </c>
    </row>
    <row r="17" spans="1:13" x14ac:dyDescent="0.45">
      <c r="A17" s="108" t="s">
        <v>52</v>
      </c>
      <c r="B17" s="96">
        <f>VLOOKUP($A17,'YTD Raw Data'!$B:$Q,5,FALSE)</f>
        <v>36.591196559575003</v>
      </c>
      <c r="C17" s="94">
        <f>VLOOKUP($A17,'YTD Raw Data'!$B:$Q,6,FALSE)</f>
        <v>43.595187544232097</v>
      </c>
      <c r="D17" s="95">
        <f>VLOOKUP($A17,'YTD Raw Data'!$B:$Q,7,FALSE)</f>
        <v>96.140755988800095</v>
      </c>
      <c r="E17" s="95">
        <f>VLOOKUP($A17,'YTD Raw Data'!$B:$Q,8,FALSE)</f>
        <v>91.036603565925503</v>
      </c>
      <c r="F17" s="95">
        <f>VLOOKUP($A17,'YTD Raw Data'!$B:$Q,9,FALSE)</f>
        <v>35.179052997723197</v>
      </c>
      <c r="G17" s="95">
        <f>VLOOKUP($A17,'YTD Raw Data'!$B:$Q,10,FALSE)</f>
        <v>39.687578058464297</v>
      </c>
      <c r="H17" s="94">
        <f>VLOOKUP($A17,'YTD Raw Data'!$B:$Q,11,FALSE)</f>
        <v>-16.065972826818999</v>
      </c>
      <c r="I17" s="94">
        <f>VLOOKUP($A17,'YTD Raw Data'!$B:$Q,12,FALSE)</f>
        <v>5.6067034829328897</v>
      </c>
      <c r="J17" s="94">
        <f>VLOOKUP($A17,'YTD Raw Data'!$B:$Q,13,FALSE)</f>
        <v>-11.360040801934399</v>
      </c>
      <c r="K17" s="94">
        <f>VLOOKUP($A17,'YTD Raw Data'!$B:$Q,14,FALSE)</f>
        <v>-15.9394583684303</v>
      </c>
      <c r="L17" s="94">
        <f>VLOOKUP($A17,'YTD Raw Data'!$B:$Q,15,FALSE)</f>
        <v>-5.1663128096249098</v>
      </c>
      <c r="M17" s="97">
        <f>VLOOKUP($A17,'YTD Raw Data'!$B:$Q,16,FALSE)</f>
        <v>-20.402267224301099</v>
      </c>
    </row>
    <row r="18" spans="1:13" x14ac:dyDescent="0.45">
      <c r="A18" s="108" t="s">
        <v>53</v>
      </c>
      <c r="B18" s="96">
        <f>VLOOKUP($A18,'YTD Raw Data'!$B:$Q,5,FALSE)</f>
        <v>47.335149196473999</v>
      </c>
      <c r="C18" s="94">
        <f>VLOOKUP($A18,'YTD Raw Data'!$B:$Q,6,FALSE)</f>
        <v>47.886744226040101</v>
      </c>
      <c r="D18" s="95">
        <f>VLOOKUP($A18,'YTD Raw Data'!$B:$Q,7,FALSE)</f>
        <v>99.998864005371701</v>
      </c>
      <c r="E18" s="95">
        <f>VLOOKUP($A18,'YTD Raw Data'!$B:$Q,8,FALSE)</f>
        <v>100.00833780414899</v>
      </c>
      <c r="F18" s="95">
        <f>VLOOKUP($A18,'YTD Raw Data'!$B:$Q,9,FALSE)</f>
        <v>47.3346114717219</v>
      </c>
      <c r="G18" s="95">
        <f>VLOOKUP($A18,'YTD Raw Data'!$B:$Q,10,FALSE)</f>
        <v>47.890736928987501</v>
      </c>
      <c r="H18" s="94">
        <f>VLOOKUP($A18,'YTD Raw Data'!$B:$Q,11,FALSE)</f>
        <v>-1.15187415323623</v>
      </c>
      <c r="I18" s="94">
        <f>VLOOKUP($A18,'YTD Raw Data'!$B:$Q,12,FALSE)</f>
        <v>-9.4730089372853099E-3</v>
      </c>
      <c r="J18" s="94">
        <f>VLOOKUP($A18,'YTD Raw Data'!$B:$Q,13,FALSE)</f>
        <v>-1.1612380450320401</v>
      </c>
      <c r="K18" s="94">
        <f>VLOOKUP($A18,'YTD Raw Data'!$B:$Q,14,FALSE)</f>
        <v>-0.64462427621620799</v>
      </c>
      <c r="L18" s="94">
        <f>VLOOKUP($A18,'YTD Raw Data'!$B:$Q,15,FALSE)</f>
        <v>0.52268336692765105</v>
      </c>
      <c r="M18" s="97">
        <f>VLOOKUP($A18,'YTD Raw Data'!$B:$Q,16,FALSE)</f>
        <v>-0.63521144091549098</v>
      </c>
    </row>
    <row r="19" spans="1:13" x14ac:dyDescent="0.45">
      <c r="A19" s="109" t="s">
        <v>54</v>
      </c>
      <c r="B19" s="96">
        <f>VLOOKUP($A19,'YTD Raw Data'!$B:$Q,5,FALSE)</f>
        <v>58.133872170626098</v>
      </c>
      <c r="C19" s="94">
        <f>VLOOKUP($A19,'YTD Raw Data'!$B:$Q,6,FALSE)</f>
        <v>55.707540282933401</v>
      </c>
      <c r="D19" s="95">
        <f>VLOOKUP($A19,'YTD Raw Data'!$B:$Q,7,FALSE)</f>
        <v>143.65084527033599</v>
      </c>
      <c r="E19" s="95">
        <f>VLOOKUP($A19,'YTD Raw Data'!$B:$Q,8,FALSE)</f>
        <v>130.26050589027199</v>
      </c>
      <c r="F19" s="95">
        <f>VLOOKUP($A19,'YTD Raw Data'!$B:$Q,9,FALSE)</f>
        <v>83.509798761481605</v>
      </c>
      <c r="G19" s="95">
        <f>VLOOKUP($A19,'YTD Raw Data'!$B:$Q,10,FALSE)</f>
        <v>72.564923791576504</v>
      </c>
      <c r="H19" s="94">
        <f>VLOOKUP($A19,'YTD Raw Data'!$B:$Q,11,FALSE)</f>
        <v>4.3554819964579403</v>
      </c>
      <c r="I19" s="94">
        <f>VLOOKUP($A19,'YTD Raw Data'!$B:$Q,12,FALSE)</f>
        <v>10.279661735187499</v>
      </c>
      <c r="J19" s="94">
        <f>VLOOKUP($A19,'YTD Raw Data'!$B:$Q,13,FALSE)</f>
        <v>15.082872547818299</v>
      </c>
      <c r="K19" s="94">
        <f>VLOOKUP($A19,'YTD Raw Data'!$B:$Q,14,FALSE)</f>
        <v>16.635524748432999</v>
      </c>
      <c r="L19" s="94">
        <f>VLOOKUP($A19,'YTD Raw Data'!$B:$Q,15,FALSE)</f>
        <v>1.3491601019686901</v>
      </c>
      <c r="M19" s="97">
        <f>VLOOKUP($A19,'YTD Raw Data'!$B:$Q,16,FALSE)</f>
        <v>5.7634045237712801</v>
      </c>
    </row>
    <row r="20" spans="1:13" x14ac:dyDescent="0.45">
      <c r="A20" s="108" t="s">
        <v>55</v>
      </c>
      <c r="B20" s="96">
        <f>VLOOKUP($A20,'YTD Raw Data'!$B:$Q,5,FALSE)</f>
        <v>42.9148708823314</v>
      </c>
      <c r="C20" s="94">
        <f>VLOOKUP($A20,'YTD Raw Data'!$B:$Q,6,FALSE)</f>
        <v>42.089144051913003</v>
      </c>
      <c r="D20" s="95">
        <f>VLOOKUP($A20,'YTD Raw Data'!$B:$Q,7,FALSE)</f>
        <v>93.482000439979402</v>
      </c>
      <c r="E20" s="95">
        <f>VLOOKUP($A20,'YTD Raw Data'!$B:$Q,8,FALSE)</f>
        <v>94.296979227061399</v>
      </c>
      <c r="F20" s="95">
        <f>VLOOKUP($A20,'YTD Raw Data'!$B:$Q,9,FALSE)</f>
        <v>40.117679787037702</v>
      </c>
      <c r="G20" s="95">
        <f>VLOOKUP($A20,'YTD Raw Data'!$B:$Q,10,FALSE)</f>
        <v>39.688791423480403</v>
      </c>
      <c r="H20" s="94">
        <f>VLOOKUP($A20,'YTD Raw Data'!$B:$Q,11,FALSE)</f>
        <v>1.96185227573155</v>
      </c>
      <c r="I20" s="94">
        <f>VLOOKUP($A20,'YTD Raw Data'!$B:$Q,12,FALSE)</f>
        <v>-0.864268180976974</v>
      </c>
      <c r="J20" s="94">
        <f>VLOOKUP($A20,'YTD Raw Data'!$B:$Q,13,FALSE)</f>
        <v>1.0806284297776501</v>
      </c>
      <c r="K20" s="94">
        <f>VLOOKUP($A20,'YTD Raw Data'!$B:$Q,14,FALSE)</f>
        <v>2.0364939737975298</v>
      </c>
      <c r="L20" s="94">
        <f>VLOOKUP($A20,'YTD Raw Data'!$B:$Q,15,FALSE)</f>
        <v>0.94564661782245596</v>
      </c>
      <c r="M20" s="97">
        <f>VLOOKUP($A20,'YTD Raw Data'!$B:$Q,16,FALSE)</f>
        <v>2.9260510832461302</v>
      </c>
    </row>
    <row r="21" spans="1:13" x14ac:dyDescent="0.45">
      <c r="A21" s="108" t="s">
        <v>56</v>
      </c>
      <c r="B21" s="96">
        <f>VLOOKUP($A21,'YTD Raw Data'!$B:$Q,5,FALSE)</f>
        <v>53.341087109535202</v>
      </c>
      <c r="C21" s="94">
        <f>VLOOKUP($A21,'YTD Raw Data'!$B:$Q,6,FALSE)</f>
        <v>51.708840614307299</v>
      </c>
      <c r="D21" s="95">
        <f>VLOOKUP($A21,'YTD Raw Data'!$B:$Q,7,FALSE)</f>
        <v>104.530140846064</v>
      </c>
      <c r="E21" s="95">
        <f>VLOOKUP($A21,'YTD Raw Data'!$B:$Q,8,FALSE)</f>
        <v>99.631451082983801</v>
      </c>
      <c r="F21" s="95">
        <f>VLOOKUP($A21,'YTD Raw Data'!$B:$Q,9,FALSE)</f>
        <v>55.757513484419</v>
      </c>
      <c r="G21" s="95">
        <f>VLOOKUP($A21,'YTD Raw Data'!$B:$Q,10,FALSE)</f>
        <v>51.518268242221602</v>
      </c>
      <c r="H21" s="94">
        <f>VLOOKUP($A21,'YTD Raw Data'!$B:$Q,11,FALSE)</f>
        <v>3.15661011895966</v>
      </c>
      <c r="I21" s="94">
        <f>VLOOKUP($A21,'YTD Raw Data'!$B:$Q,12,FALSE)</f>
        <v>4.9168106153550202</v>
      </c>
      <c r="J21" s="94">
        <f>VLOOKUP($A21,'YTD Raw Data'!$B:$Q,13,FALSE)</f>
        <v>8.2286252757290708</v>
      </c>
      <c r="K21" s="94">
        <f>VLOOKUP($A21,'YTD Raw Data'!$B:$Q,14,FALSE)</f>
        <v>14.402229956950199</v>
      </c>
      <c r="L21" s="94">
        <f>VLOOKUP($A21,'YTD Raw Data'!$B:$Q,15,FALSE)</f>
        <v>5.7042253521126698</v>
      </c>
      <c r="M21" s="97">
        <f>VLOOKUP($A21,'YTD Raw Data'!$B:$Q,16,FALSE)</f>
        <v>9.0408956257453905</v>
      </c>
    </row>
    <row r="22" spans="1:13" x14ac:dyDescent="0.45">
      <c r="A22" s="109" t="s">
        <v>57</v>
      </c>
      <c r="B22" s="96">
        <f>VLOOKUP($A22,'YTD Raw Data'!$B:$Q,5,FALSE)</f>
        <v>47.644079282369702</v>
      </c>
      <c r="C22" s="94">
        <f>VLOOKUP($A22,'YTD Raw Data'!$B:$Q,6,FALSE)</f>
        <v>42.011002374640803</v>
      </c>
      <c r="D22" s="95">
        <f>VLOOKUP($A22,'YTD Raw Data'!$B:$Q,7,FALSE)</f>
        <v>105.30529656147699</v>
      </c>
      <c r="E22" s="95">
        <f>VLOOKUP($A22,'YTD Raw Data'!$B:$Q,8,FALSE)</f>
        <v>98.133857483985494</v>
      </c>
      <c r="F22" s="95">
        <f>VLOOKUP($A22,'YTD Raw Data'!$B:$Q,9,FALSE)</f>
        <v>50.171738982285099</v>
      </c>
      <c r="G22" s="95">
        <f>VLOOKUP($A22,'YTD Raw Data'!$B:$Q,10,FALSE)</f>
        <v>41.2270171979238</v>
      </c>
      <c r="H22" s="94">
        <f>VLOOKUP($A22,'YTD Raw Data'!$B:$Q,11,FALSE)</f>
        <v>13.408575347702699</v>
      </c>
      <c r="I22" s="94">
        <f>VLOOKUP($A22,'YTD Raw Data'!$B:$Q,12,FALSE)</f>
        <v>7.3078132882554803</v>
      </c>
      <c r="J22" s="94">
        <f>VLOOKUP($A22,'YTD Raw Data'!$B:$Q,13,FALSE)</f>
        <v>21.696262286983401</v>
      </c>
      <c r="K22" s="94">
        <f>VLOOKUP($A22,'YTD Raw Data'!$B:$Q,14,FALSE)</f>
        <v>21.939962003920801</v>
      </c>
      <c r="L22" s="94">
        <f>VLOOKUP($A22,'YTD Raw Data'!$B:$Q,15,FALSE)</f>
        <v>0.20025242547118699</v>
      </c>
      <c r="M22" s="97">
        <f>VLOOKUP($A22,'YTD Raw Data'!$B:$Q,16,FALSE)</f>
        <v>13.6356787705288</v>
      </c>
    </row>
    <row r="23" spans="1:13" x14ac:dyDescent="0.45">
      <c r="A23" s="108" t="s">
        <v>58</v>
      </c>
      <c r="B23" s="96">
        <f>VLOOKUP($A23,'YTD Raw Data'!$B:$Q,5,FALSE)</f>
        <v>40.500954474460499</v>
      </c>
      <c r="C23" s="94">
        <f>VLOOKUP($A23,'YTD Raw Data'!$B:$Q,6,FALSE)</f>
        <v>44.014598540145897</v>
      </c>
      <c r="D23" s="95">
        <f>VLOOKUP($A23,'YTD Raw Data'!$B:$Q,7,FALSE)</f>
        <v>85.102478361470503</v>
      </c>
      <c r="E23" s="95">
        <f>VLOOKUP($A23,'YTD Raw Data'!$B:$Q,8,FALSE)</f>
        <v>85.006894060769497</v>
      </c>
      <c r="F23" s="95">
        <f>VLOOKUP($A23,'YTD Raw Data'!$B:$Q,9,FALSE)</f>
        <v>34.467316017816799</v>
      </c>
      <c r="G23" s="95">
        <f>VLOOKUP($A23,'YTD Raw Data'!$B:$Q,10,FALSE)</f>
        <v>37.415443152294898</v>
      </c>
      <c r="H23" s="94">
        <f>VLOOKUP($A23,'YTD Raw Data'!$B:$Q,11,FALSE)</f>
        <v>-7.9829060862172598</v>
      </c>
      <c r="I23" s="94">
        <f>VLOOKUP($A23,'YTD Raw Data'!$B:$Q,12,FALSE)</f>
        <v>0.112442998602717</v>
      </c>
      <c r="J23" s="94">
        <f>VLOOKUP($A23,'YTD Raw Data'!$B:$Q,13,FALSE)</f>
        <v>-7.87943930659352</v>
      </c>
      <c r="K23" s="94">
        <f>VLOOKUP($A23,'YTD Raw Data'!$B:$Q,14,FALSE)</f>
        <v>-1.49151721471497</v>
      </c>
      <c r="L23" s="94">
        <f>VLOOKUP($A23,'YTD Raw Data'!$B:$Q,15,FALSE)</f>
        <v>6.9343065693430601</v>
      </c>
      <c r="M23" s="97">
        <f>VLOOKUP($A23,'YTD Raw Data'!$B:$Q,16,FALSE)</f>
        <v>-1.60215869803524</v>
      </c>
    </row>
    <row r="24" spans="1:13" x14ac:dyDescent="0.45">
      <c r="A24" s="108" t="s">
        <v>59</v>
      </c>
      <c r="B24" s="96">
        <f>VLOOKUP($A24,'YTD Raw Data'!$B:$Q,5,FALSE)</f>
        <v>48.835468153855402</v>
      </c>
      <c r="C24" s="94">
        <f>VLOOKUP($A24,'YTD Raw Data'!$B:$Q,6,FALSE)</f>
        <v>48.179649658205904</v>
      </c>
      <c r="D24" s="95">
        <f>VLOOKUP($A24,'YTD Raw Data'!$B:$Q,7,FALSE)</f>
        <v>113.587489427344</v>
      </c>
      <c r="E24" s="95">
        <f>VLOOKUP($A24,'YTD Raw Data'!$B:$Q,8,FALSE)</f>
        <v>106.52115891596</v>
      </c>
      <c r="F24" s="95">
        <f>VLOOKUP($A24,'YTD Raw Data'!$B:$Q,9,FALSE)</f>
        <v>55.470982226054502</v>
      </c>
      <c r="G24" s="95">
        <f>VLOOKUP($A24,'YTD Raw Data'!$B:$Q,10,FALSE)</f>
        <v>51.321521177570403</v>
      </c>
      <c r="H24" s="94">
        <f>VLOOKUP($A24,'YTD Raw Data'!$B:$Q,11,FALSE)</f>
        <v>1.3611939902052099</v>
      </c>
      <c r="I24" s="94">
        <f>VLOOKUP($A24,'YTD Raw Data'!$B:$Q,12,FALSE)</f>
        <v>6.6337341644575103</v>
      </c>
      <c r="J24" s="94">
        <f>VLOOKUP($A24,'YTD Raw Data'!$B:$Q,13,FALSE)</f>
        <v>8.0852261454355006</v>
      </c>
      <c r="K24" s="94">
        <f>VLOOKUP($A24,'YTD Raw Data'!$B:$Q,14,FALSE)</f>
        <v>9.8024402259902192</v>
      </c>
      <c r="L24" s="94">
        <f>VLOOKUP($A24,'YTD Raw Data'!$B:$Q,15,FALSE)</f>
        <v>1.5887592983745</v>
      </c>
      <c r="M24" s="97">
        <f>VLOOKUP($A24,'YTD Raw Data'!$B:$Q,16,FALSE)</f>
        <v>2.9715793846680101</v>
      </c>
    </row>
    <row r="25" spans="1:13" s="85" customFormat="1" ht="15.5" x14ac:dyDescent="0.4">
      <c r="A25" s="93" t="s">
        <v>82</v>
      </c>
      <c r="B25" s="88"/>
      <c r="C25" s="89"/>
      <c r="D25" s="90"/>
      <c r="E25" s="90"/>
      <c r="F25" s="90"/>
      <c r="G25" s="90"/>
      <c r="H25" s="89"/>
      <c r="I25" s="89"/>
      <c r="J25" s="89"/>
      <c r="K25" s="89"/>
      <c r="L25" s="89"/>
      <c r="M25" s="91"/>
    </row>
    <row r="26" spans="1:13" x14ac:dyDescent="0.45">
      <c r="A26" s="106" t="s">
        <v>18</v>
      </c>
      <c r="B26" s="96">
        <f>VLOOKUP($A26,'YTD Raw Data'!$B:$Q,5,FALSE)</f>
        <v>56.8915327418934</v>
      </c>
      <c r="C26" s="94">
        <f>VLOOKUP($A26,'YTD Raw Data'!$B:$Q,6,FALSE)</f>
        <v>55.6156025397107</v>
      </c>
      <c r="D26" s="95">
        <f>VLOOKUP($A26,'YTD Raw Data'!$B:$Q,7,FALSE)</f>
        <v>187.300556218748</v>
      </c>
      <c r="E26" s="95">
        <f>VLOOKUP($A26,'YTD Raw Data'!$B:$Q,8,FALSE)</f>
        <v>156.60234552569</v>
      </c>
      <c r="F26" s="95">
        <f>VLOOKUP($A26,'YTD Raw Data'!$B:$Q,9,FALSE)</f>
        <v>106.558157266937</v>
      </c>
      <c r="G26" s="95">
        <f>VLOOKUP($A26,'YTD Raw Data'!$B:$Q,10,FALSE)</f>
        <v>87.095338055432407</v>
      </c>
      <c r="H26" s="94">
        <f>VLOOKUP($A26,'YTD Raw Data'!$B:$Q,11,FALSE)</f>
        <v>2.2941946934255202</v>
      </c>
      <c r="I26" s="94">
        <f>VLOOKUP($A26,'YTD Raw Data'!$B:$Q,12,FALSE)</f>
        <v>19.6026506435831</v>
      </c>
      <c r="J26" s="94">
        <f>VLOOKUP($A26,'YTD Raw Data'!$B:$Q,13,FALSE)</f>
        <v>22.3465683078445</v>
      </c>
      <c r="K26" s="94">
        <f>VLOOKUP($A26,'YTD Raw Data'!$B:$Q,14,FALSE)</f>
        <v>24.838628517427999</v>
      </c>
      <c r="L26" s="94">
        <f>VLOOKUP($A26,'YTD Raw Data'!$B:$Q,15,FALSE)</f>
        <v>2.0368860721234698</v>
      </c>
      <c r="M26" s="97">
        <f>VLOOKUP($A26,'YTD Raw Data'!$B:$Q,16,FALSE)</f>
        <v>4.3778108977267802</v>
      </c>
    </row>
    <row r="27" spans="1:13" x14ac:dyDescent="0.45">
      <c r="A27" s="108" t="s">
        <v>20</v>
      </c>
      <c r="B27" s="96">
        <f>VLOOKUP($A27,'YTD Raw Data'!$B:$Q,5,FALSE)</f>
        <v>63.7187465293824</v>
      </c>
      <c r="C27" s="94">
        <f>VLOOKUP($A27,'YTD Raw Data'!$B:$Q,6,FALSE)</f>
        <v>59.618451702260103</v>
      </c>
      <c r="D27" s="95">
        <f>VLOOKUP($A27,'YTD Raw Data'!$B:$Q,7,FALSE)</f>
        <v>184.96844428826401</v>
      </c>
      <c r="E27" s="95">
        <f>VLOOKUP($A27,'YTD Raw Data'!$B:$Q,8,FALSE)</f>
        <v>162.396174735637</v>
      </c>
      <c r="F27" s="95">
        <f>VLOOKUP($A27,'YTD Raw Data'!$B:$Q,9,FALSE)</f>
        <v>117.859574175381</v>
      </c>
      <c r="G27" s="95">
        <f>VLOOKUP($A27,'YTD Raw Data'!$B:$Q,10,FALSE)</f>
        <v>96.818085001084199</v>
      </c>
      <c r="H27" s="94">
        <f>VLOOKUP($A27,'YTD Raw Data'!$B:$Q,11,FALSE)</f>
        <v>6.8775600674764004</v>
      </c>
      <c r="I27" s="94">
        <f>VLOOKUP($A27,'YTD Raw Data'!$B:$Q,12,FALSE)</f>
        <v>13.8995081561321</v>
      </c>
      <c r="J27" s="94">
        <f>VLOOKUP($A27,'YTD Raw Data'!$B:$Q,13,FALSE)</f>
        <v>21.7330152461303</v>
      </c>
      <c r="K27" s="94">
        <f>VLOOKUP($A27,'YTD Raw Data'!$B:$Q,14,FALSE)</f>
        <v>18.844179762575799</v>
      </c>
      <c r="L27" s="94">
        <f>VLOOKUP($A27,'YTD Raw Data'!$B:$Q,15,FALSE)</f>
        <v>-2.37309120924473</v>
      </c>
      <c r="M27" s="97">
        <f>VLOOKUP($A27,'YTD Raw Data'!$B:$Q,16,FALSE)</f>
        <v>4.3412580848598603</v>
      </c>
    </row>
    <row r="28" spans="1:13" x14ac:dyDescent="0.45">
      <c r="A28" s="108" t="s">
        <v>22</v>
      </c>
      <c r="B28" s="96">
        <f>VLOOKUP($A28,'YTD Raw Data'!$B:$Q,5,FALSE)</f>
        <v>55.114938346154503</v>
      </c>
      <c r="C28" s="94">
        <f>VLOOKUP($A28,'YTD Raw Data'!$B:$Q,6,FALSE)</f>
        <v>53.004387144054803</v>
      </c>
      <c r="D28" s="95">
        <f>VLOOKUP($A28,'YTD Raw Data'!$B:$Q,7,FALSE)</f>
        <v>145.13205837847801</v>
      </c>
      <c r="E28" s="95">
        <f>VLOOKUP($A28,'YTD Raw Data'!$B:$Q,8,FALSE)</f>
        <v>130.19023790111899</v>
      </c>
      <c r="F28" s="95">
        <f>VLOOKUP($A28,'YTD Raw Data'!$B:$Q,9,FALSE)</f>
        <v>79.989444495803497</v>
      </c>
      <c r="G28" s="95">
        <f>VLOOKUP($A28,'YTD Raw Data'!$B:$Q,10,FALSE)</f>
        <v>69.006537720875599</v>
      </c>
      <c r="H28" s="94">
        <f>VLOOKUP($A28,'YTD Raw Data'!$B:$Q,11,FALSE)</f>
        <v>3.98184247723426</v>
      </c>
      <c r="I28" s="94">
        <f>VLOOKUP($A28,'YTD Raw Data'!$B:$Q,12,FALSE)</f>
        <v>11.4769131067315</v>
      </c>
      <c r="J28" s="94">
        <f>VLOOKUP($A28,'YTD Raw Data'!$B:$Q,13,FALSE)</f>
        <v>15.915748185124899</v>
      </c>
      <c r="K28" s="94">
        <f>VLOOKUP($A28,'YTD Raw Data'!$B:$Q,14,FALSE)</f>
        <v>17.3594174728259</v>
      </c>
      <c r="L28" s="94">
        <f>VLOOKUP($A28,'YTD Raw Data'!$B:$Q,15,FALSE)</f>
        <v>1.24544706849958</v>
      </c>
      <c r="M28" s="97">
        <f>VLOOKUP($A28,'YTD Raw Data'!$B:$Q,16,FALSE)</f>
        <v>5.2768812861388401</v>
      </c>
    </row>
    <row r="29" spans="1:13" x14ac:dyDescent="0.45">
      <c r="A29" s="108" t="s">
        <v>23</v>
      </c>
      <c r="B29" s="96">
        <f>VLOOKUP($A29,'YTD Raw Data'!$B:$Q,5,FALSE)</f>
        <v>59.326733293649497</v>
      </c>
      <c r="C29" s="94">
        <f>VLOOKUP($A29,'YTD Raw Data'!$B:$Q,6,FALSE)</f>
        <v>55.857180331463098</v>
      </c>
      <c r="D29" s="95">
        <f>VLOOKUP($A29,'YTD Raw Data'!$B:$Q,7,FALSE)</f>
        <v>162.39291790985601</v>
      </c>
      <c r="E29" s="95">
        <f>VLOOKUP($A29,'YTD Raw Data'!$B:$Q,8,FALSE)</f>
        <v>146.161451497022</v>
      </c>
      <c r="F29" s="95">
        <f>VLOOKUP($A29,'YTD Raw Data'!$B:$Q,9,FALSE)</f>
        <v>96.342413296155797</v>
      </c>
      <c r="G29" s="95">
        <f>VLOOKUP($A29,'YTD Raw Data'!$B:$Q,10,FALSE)</f>
        <v>81.641665537776007</v>
      </c>
      <c r="H29" s="94">
        <f>VLOOKUP($A29,'YTD Raw Data'!$B:$Q,11,FALSE)</f>
        <v>6.2114717241322399</v>
      </c>
      <c r="I29" s="94">
        <f>VLOOKUP($A29,'YTD Raw Data'!$B:$Q,12,FALSE)</f>
        <v>11.105162302773399</v>
      </c>
      <c r="J29" s="94">
        <f>VLOOKUP($A29,'YTD Raw Data'!$B:$Q,13,FALSE)</f>
        <v>18.006428043261401</v>
      </c>
      <c r="K29" s="94">
        <f>VLOOKUP($A29,'YTD Raw Data'!$B:$Q,14,FALSE)</f>
        <v>17.978244700555098</v>
      </c>
      <c r="L29" s="94">
        <f>VLOOKUP($A29,'YTD Raw Data'!$B:$Q,15,FALSE)</f>
        <v>-2.38828877151906E-2</v>
      </c>
      <c r="M29" s="97">
        <f>VLOOKUP($A29,'YTD Raw Data'!$B:$Q,16,FALSE)</f>
        <v>6.1861053575997103</v>
      </c>
    </row>
    <row r="30" spans="1:13" x14ac:dyDescent="0.45">
      <c r="A30" s="108" t="s">
        <v>21</v>
      </c>
      <c r="B30" s="96">
        <f>VLOOKUP($A30,'YTD Raw Data'!$B:$Q,5,FALSE)</f>
        <v>54.6026242059419</v>
      </c>
      <c r="C30" s="94">
        <f>VLOOKUP($A30,'YTD Raw Data'!$B:$Q,6,FALSE)</f>
        <v>51.454504687798398</v>
      </c>
      <c r="D30" s="95">
        <f>VLOOKUP($A30,'YTD Raw Data'!$B:$Q,7,FALSE)</f>
        <v>140.06809802018901</v>
      </c>
      <c r="E30" s="95">
        <f>VLOOKUP($A30,'YTD Raw Data'!$B:$Q,8,FALSE)</f>
        <v>127.233999128484</v>
      </c>
      <c r="F30" s="95">
        <f>VLOOKUP($A30,'YTD Raw Data'!$B:$Q,9,FALSE)</f>
        <v>76.480857194374295</v>
      </c>
      <c r="G30" s="95">
        <f>VLOOKUP($A30,'YTD Raw Data'!$B:$Q,10,FALSE)</f>
        <v>65.467624046039205</v>
      </c>
      <c r="H30" s="94">
        <f>VLOOKUP($A30,'YTD Raw Data'!$B:$Q,11,FALSE)</f>
        <v>6.1182583279049503</v>
      </c>
      <c r="I30" s="94">
        <f>VLOOKUP($A30,'YTD Raw Data'!$B:$Q,12,FALSE)</f>
        <v>10.087004243846</v>
      </c>
      <c r="J30" s="94">
        <f>VLOOKUP($A30,'YTD Raw Data'!$B:$Q,13,FALSE)</f>
        <v>16.822411548936198</v>
      </c>
      <c r="K30" s="94">
        <f>VLOOKUP($A30,'YTD Raw Data'!$B:$Q,14,FALSE)</f>
        <v>16.5743809511678</v>
      </c>
      <c r="L30" s="94">
        <f>VLOOKUP($A30,'YTD Raw Data'!$B:$Q,15,FALSE)</f>
        <v>-0.21231422505307801</v>
      </c>
      <c r="M30" s="97">
        <f>VLOOKUP($A30,'YTD Raw Data'!$B:$Q,16,FALSE)</f>
        <v>5.8929541700962398</v>
      </c>
    </row>
    <row r="31" spans="1:13" x14ac:dyDescent="0.45">
      <c r="A31" s="108" t="s">
        <v>24</v>
      </c>
      <c r="B31" s="96">
        <f>VLOOKUP($A31,'YTD Raw Data'!$B:$Q,5,FALSE)</f>
        <v>51.877663518503198</v>
      </c>
      <c r="C31" s="94">
        <f>VLOOKUP($A31,'YTD Raw Data'!$B:$Q,6,FALSE)</f>
        <v>51.3830940503954</v>
      </c>
      <c r="D31" s="95">
        <f>VLOOKUP($A31,'YTD Raw Data'!$B:$Q,7,FALSE)</f>
        <v>95.750533382419803</v>
      </c>
      <c r="E31" s="95">
        <f>VLOOKUP($A31,'YTD Raw Data'!$B:$Q,8,FALSE)</f>
        <v>92.777565687549099</v>
      </c>
      <c r="F31" s="95">
        <f>VLOOKUP($A31,'YTD Raw Data'!$B:$Q,9,FALSE)</f>
        <v>49.673139525303803</v>
      </c>
      <c r="G31" s="95">
        <f>VLOOKUP($A31,'YTD Raw Data'!$B:$Q,10,FALSE)</f>
        <v>47.671983834900701</v>
      </c>
      <c r="H31" s="94">
        <f>VLOOKUP($A31,'YTD Raw Data'!$B:$Q,11,FALSE)</f>
        <v>0.96251398878933103</v>
      </c>
      <c r="I31" s="94">
        <f>VLOOKUP($A31,'YTD Raw Data'!$B:$Q,12,FALSE)</f>
        <v>3.2044036430993001</v>
      </c>
      <c r="J31" s="94">
        <f>VLOOKUP($A31,'YTD Raw Data'!$B:$Q,13,FALSE)</f>
        <v>4.1977604652107399</v>
      </c>
      <c r="K31" s="94">
        <f>VLOOKUP($A31,'YTD Raw Data'!$B:$Q,14,FALSE)</f>
        <v>11.3049478087193</v>
      </c>
      <c r="L31" s="94">
        <f>VLOOKUP($A31,'YTD Raw Data'!$B:$Q,15,FALSE)</f>
        <v>6.82086381873967</v>
      </c>
      <c r="M31" s="97">
        <f>VLOOKUP($A31,'YTD Raw Data'!$B:$Q,16,FALSE)</f>
        <v>7.8490295759406399</v>
      </c>
    </row>
    <row r="32" spans="1:13" x14ac:dyDescent="0.45">
      <c r="A32" s="108" t="s">
        <v>25</v>
      </c>
      <c r="B32" s="96">
        <f>VLOOKUP($A32,'YTD Raw Data'!$B:$Q,5,FALSE)</f>
        <v>62.648683309059003</v>
      </c>
      <c r="C32" s="94">
        <f>VLOOKUP($A32,'YTD Raw Data'!$B:$Q,6,FALSE)</f>
        <v>60.705523346484902</v>
      </c>
      <c r="D32" s="95">
        <f>VLOOKUP($A32,'YTD Raw Data'!$B:$Q,7,FALSE)</f>
        <v>129.233001171159</v>
      </c>
      <c r="E32" s="95">
        <f>VLOOKUP($A32,'YTD Raw Data'!$B:$Q,8,FALSE)</f>
        <v>118.579706283519</v>
      </c>
      <c r="F32" s="95">
        <f>VLOOKUP($A32,'YTD Raw Data'!$B:$Q,9,FALSE)</f>
        <v>80.962773634512203</v>
      </c>
      <c r="G32" s="95">
        <f>VLOOKUP($A32,'YTD Raw Data'!$B:$Q,10,FALSE)</f>
        <v>71.984431282135304</v>
      </c>
      <c r="H32" s="94">
        <f>VLOOKUP($A32,'YTD Raw Data'!$B:$Q,11,FALSE)</f>
        <v>3.2009607288669102</v>
      </c>
      <c r="I32" s="94">
        <f>VLOOKUP($A32,'YTD Raw Data'!$B:$Q,12,FALSE)</f>
        <v>8.9840793349310299</v>
      </c>
      <c r="J32" s="94">
        <f>VLOOKUP($A32,'YTD Raw Data'!$B:$Q,13,FALSE)</f>
        <v>12.4726169151593</v>
      </c>
      <c r="K32" s="94">
        <f>VLOOKUP($A32,'YTD Raw Data'!$B:$Q,14,FALSE)</f>
        <v>15.342578397817</v>
      </c>
      <c r="L32" s="94">
        <f>VLOOKUP($A32,'YTD Raw Data'!$B:$Q,15,FALSE)</f>
        <v>2.55169797002466</v>
      </c>
      <c r="M32" s="97">
        <f>VLOOKUP($A32,'YTD Raw Data'!$B:$Q,16,FALSE)</f>
        <v>5.8343375488313498</v>
      </c>
    </row>
    <row r="33" spans="1:13" x14ac:dyDescent="0.45">
      <c r="A33" s="107"/>
      <c r="B33" s="88"/>
      <c r="C33" s="89"/>
      <c r="D33" s="90"/>
      <c r="E33" s="90"/>
      <c r="F33" s="90"/>
      <c r="G33" s="90"/>
      <c r="H33" s="89"/>
      <c r="I33" s="89"/>
      <c r="J33" s="89"/>
      <c r="K33" s="89"/>
      <c r="L33" s="89"/>
      <c r="M33" s="91"/>
    </row>
    <row r="34" spans="1:13" x14ac:dyDescent="0.45">
      <c r="A34" s="106" t="s">
        <v>15</v>
      </c>
      <c r="B34" s="96">
        <f>VLOOKUP($A34,'YTD Raw Data'!$B:$Q,5,FALSE)</f>
        <v>47.391338039021697</v>
      </c>
      <c r="C34" s="94">
        <f>VLOOKUP($A34,'YTD Raw Data'!$B:$Q,6,FALSE)</f>
        <v>47.907205933386798</v>
      </c>
      <c r="D34" s="95">
        <f>VLOOKUP($A34,'YTD Raw Data'!$B:$Q,7,FALSE)</f>
        <v>100.261036575707</v>
      </c>
      <c r="E34" s="95">
        <f>VLOOKUP($A34,'YTD Raw Data'!$B:$Q,8,FALSE)</f>
        <v>100.409591976187</v>
      </c>
      <c r="F34" s="95">
        <f>VLOOKUP($A34,'YTD Raw Data'!$B:$Q,9,FALSE)</f>
        <v>47.5150467650206</v>
      </c>
      <c r="G34" s="95">
        <f>VLOOKUP($A34,'YTD Raw Data'!$B:$Q,10,FALSE)</f>
        <v>48.103430004905597</v>
      </c>
      <c r="H34" s="94">
        <f>VLOOKUP($A34,'YTD Raw Data'!$B:$Q,11,FALSE)</f>
        <v>-1.0768064726679201</v>
      </c>
      <c r="I34" s="94">
        <f>VLOOKUP($A34,'YTD Raw Data'!$B:$Q,12,FALSE)</f>
        <v>-0.147949411562002</v>
      </c>
      <c r="J34" s="94">
        <f>VLOOKUP($A34,'YTD Raw Data'!$B:$Q,13,FALSE)</f>
        <v>-1.22316275538995</v>
      </c>
      <c r="K34" s="94">
        <f>VLOOKUP($A34,'YTD Raw Data'!$B:$Q,14,FALSE)</f>
        <v>-0.70552629611253603</v>
      </c>
      <c r="L34" s="94">
        <f>VLOOKUP($A34,'YTD Raw Data'!$B:$Q,15,FALSE)</f>
        <v>0.52404639965900801</v>
      </c>
      <c r="M34" s="97">
        <f>VLOOKUP($A34,'YTD Raw Data'!$B:$Q,16,FALSE)</f>
        <v>-0.55840303856022799</v>
      </c>
    </row>
    <row r="35" spans="1:13" x14ac:dyDescent="0.45">
      <c r="A35" s="108" t="s">
        <v>30</v>
      </c>
      <c r="B35" s="96">
        <f>VLOOKUP($A35,'YTD Raw Data'!$B:$Q,5,FALSE)</f>
        <v>58.464040138600701</v>
      </c>
      <c r="C35" s="94">
        <f>VLOOKUP($A35,'YTD Raw Data'!$B:$Q,6,FALSE)</f>
        <v>59.351181194164703</v>
      </c>
      <c r="D35" s="95">
        <f>VLOOKUP($A35,'YTD Raw Data'!$B:$Q,7,FALSE)</f>
        <v>86.679901155741007</v>
      </c>
      <c r="E35" s="95">
        <f>VLOOKUP($A35,'YTD Raw Data'!$B:$Q,8,FALSE)</f>
        <v>86.993142798281099</v>
      </c>
      <c r="F35" s="95">
        <f>VLOOKUP($A35,'YTD Raw Data'!$B:$Q,9,FALSE)</f>
        <v>50.676572203791899</v>
      </c>
      <c r="G35" s="95">
        <f>VLOOKUP($A35,'YTD Raw Data'!$B:$Q,10,FALSE)</f>
        <v>51.631457808706202</v>
      </c>
      <c r="H35" s="94">
        <f>VLOOKUP($A35,'YTD Raw Data'!$B:$Q,11,FALSE)</f>
        <v>-1.4947319290271599</v>
      </c>
      <c r="I35" s="94">
        <f>VLOOKUP($A35,'YTD Raw Data'!$B:$Q,12,FALSE)</f>
        <v>-0.36007624562594398</v>
      </c>
      <c r="J35" s="94">
        <f>VLOOKUP($A35,'YTD Raw Data'!$B:$Q,13,FALSE)</f>
        <v>-1.84942600004089</v>
      </c>
      <c r="K35" s="94">
        <f>VLOOKUP($A35,'YTD Raw Data'!$B:$Q,14,FALSE)</f>
        <v>0.80942365749476197</v>
      </c>
      <c r="L35" s="94">
        <f>VLOOKUP($A35,'YTD Raw Data'!$B:$Q,15,FALSE)</f>
        <v>2.7089496771936901</v>
      </c>
      <c r="M35" s="97">
        <f>VLOOKUP($A35,'YTD Raw Data'!$B:$Q,16,FALSE)</f>
        <v>1.1737262124002401</v>
      </c>
    </row>
    <row r="36" spans="1:13" x14ac:dyDescent="0.45">
      <c r="A36" s="108" t="s">
        <v>29</v>
      </c>
      <c r="B36" s="96">
        <f>VLOOKUP($A36,'YTD Raw Data'!$B:$Q,5,FALSE)</f>
        <v>55.608277727293398</v>
      </c>
      <c r="C36" s="94">
        <f>VLOOKUP($A36,'YTD Raw Data'!$B:$Q,6,FALSE)</f>
        <v>55.229302735237503</v>
      </c>
      <c r="D36" s="95">
        <f>VLOOKUP($A36,'YTD Raw Data'!$B:$Q,7,FALSE)</f>
        <v>86.507507671412398</v>
      </c>
      <c r="E36" s="95">
        <f>VLOOKUP($A36,'YTD Raw Data'!$B:$Q,8,FALSE)</f>
        <v>88.309360507134301</v>
      </c>
      <c r="F36" s="95">
        <f>VLOOKUP($A36,'YTD Raw Data'!$B:$Q,9,FALSE)</f>
        <v>48.1053351208786</v>
      </c>
      <c r="G36" s="95">
        <f>VLOOKUP($A36,'YTD Raw Data'!$B:$Q,10,FALSE)</f>
        <v>48.7726440580374</v>
      </c>
      <c r="H36" s="94">
        <f>VLOOKUP($A36,'YTD Raw Data'!$B:$Q,11,FALSE)</f>
        <v>0.68618463983275901</v>
      </c>
      <c r="I36" s="94">
        <f>VLOOKUP($A36,'YTD Raw Data'!$B:$Q,12,FALSE)</f>
        <v>-2.04038714058668</v>
      </c>
      <c r="J36" s="94">
        <f>VLOOKUP($A36,'YTD Raw Data'!$B:$Q,13,FALSE)</f>
        <v>-1.3682033239057501</v>
      </c>
      <c r="K36" s="94">
        <f>VLOOKUP($A36,'YTD Raw Data'!$B:$Q,14,FALSE)</f>
        <v>0.36392265773862598</v>
      </c>
      <c r="L36" s="94">
        <f>VLOOKUP($A36,'YTD Raw Data'!$B:$Q,15,FALSE)</f>
        <v>1.75615373542536</v>
      </c>
      <c r="M36" s="97">
        <f>VLOOKUP($A36,'YTD Raw Data'!$B:$Q,16,FALSE)</f>
        <v>2.4543888324424601</v>
      </c>
    </row>
    <row r="37" spans="1:13" x14ac:dyDescent="0.45">
      <c r="A37" s="108" t="s">
        <v>28</v>
      </c>
      <c r="B37" s="96">
        <f>VLOOKUP($A37,'YTD Raw Data'!$B:$Q,5,FALSE)</f>
        <v>55.657649725446298</v>
      </c>
      <c r="C37" s="94">
        <f>VLOOKUP($A37,'YTD Raw Data'!$B:$Q,6,FALSE)</f>
        <v>54.559292246283903</v>
      </c>
      <c r="D37" s="95">
        <f>VLOOKUP($A37,'YTD Raw Data'!$B:$Q,7,FALSE)</f>
        <v>104.866725679943</v>
      </c>
      <c r="E37" s="95">
        <f>VLOOKUP($A37,'YTD Raw Data'!$B:$Q,8,FALSE)</f>
        <v>104.511192160994</v>
      </c>
      <c r="F37" s="95">
        <f>VLOOKUP($A37,'YTD Raw Data'!$B:$Q,9,FALSE)</f>
        <v>58.366354857487899</v>
      </c>
      <c r="G37" s="95">
        <f>VLOOKUP($A37,'YTD Raw Data'!$B:$Q,10,FALSE)</f>
        <v>57.020566761192597</v>
      </c>
      <c r="H37" s="94">
        <f>VLOOKUP($A37,'YTD Raw Data'!$B:$Q,11,FALSE)</f>
        <v>2.0131446614158501</v>
      </c>
      <c r="I37" s="94">
        <f>VLOOKUP($A37,'YTD Raw Data'!$B:$Q,12,FALSE)</f>
        <v>0.340187028391499</v>
      </c>
      <c r="J37" s="94">
        <f>VLOOKUP($A37,'YTD Raw Data'!$B:$Q,13,FALSE)</f>
        <v>2.36018014680824</v>
      </c>
      <c r="K37" s="94">
        <f>VLOOKUP($A37,'YTD Raw Data'!$B:$Q,14,FALSE)</f>
        <v>2.5040960415665001</v>
      </c>
      <c r="L37" s="94">
        <f>VLOOKUP($A37,'YTD Raw Data'!$B:$Q,15,FALSE)</f>
        <v>0.14059753954305701</v>
      </c>
      <c r="M37" s="97">
        <f>VLOOKUP($A37,'YTD Raw Data'!$B:$Q,16,FALSE)</f>
        <v>2.1565726328202999</v>
      </c>
    </row>
    <row r="38" spans="1:13" x14ac:dyDescent="0.45">
      <c r="A38" s="108" t="s">
        <v>27</v>
      </c>
      <c r="B38" s="96">
        <f>VLOOKUP($A38,'YTD Raw Data'!$B:$Q,5,FALSE)</f>
        <v>42.834019735056899</v>
      </c>
      <c r="C38" s="94">
        <f>VLOOKUP($A38,'YTD Raw Data'!$B:$Q,6,FALSE)</f>
        <v>44.778602198794403</v>
      </c>
      <c r="D38" s="95">
        <f>VLOOKUP($A38,'YTD Raw Data'!$B:$Q,7,FALSE)</f>
        <v>109.739109809553</v>
      </c>
      <c r="E38" s="95">
        <f>VLOOKUP($A38,'YTD Raw Data'!$B:$Q,8,FALSE)</f>
        <v>108.2778987403</v>
      </c>
      <c r="F38" s="95">
        <f>VLOOKUP($A38,'YTD Raw Data'!$B:$Q,9,FALSE)</f>
        <v>47.005671952900201</v>
      </c>
      <c r="G38" s="95">
        <f>VLOOKUP($A38,'YTD Raw Data'!$B:$Q,10,FALSE)</f>
        <v>48.485329546132398</v>
      </c>
      <c r="H38" s="94">
        <f>VLOOKUP($A38,'YTD Raw Data'!$B:$Q,11,FALSE)</f>
        <v>-4.3426600390617098</v>
      </c>
      <c r="I38" s="94">
        <f>VLOOKUP($A38,'YTD Raw Data'!$B:$Q,12,FALSE)</f>
        <v>1.34950076262417</v>
      </c>
      <c r="J38" s="94">
        <f>VLOOKUP($A38,'YTD Raw Data'!$B:$Q,13,FALSE)</f>
        <v>-3.0517635067828501</v>
      </c>
      <c r="K38" s="94">
        <f>VLOOKUP($A38,'YTD Raw Data'!$B:$Q,14,FALSE)</f>
        <v>-3.0210204478029201</v>
      </c>
      <c r="L38" s="94">
        <f>VLOOKUP($A38,'YTD Raw Data'!$B:$Q,15,FALSE)</f>
        <v>3.1710797526557699E-2</v>
      </c>
      <c r="M38" s="97">
        <f>VLOOKUP($A38,'YTD Raw Data'!$B:$Q,16,FALSE)</f>
        <v>-4.3123263336674098</v>
      </c>
    </row>
    <row r="39" spans="1:13" x14ac:dyDescent="0.45">
      <c r="A39" s="108" t="s">
        <v>26</v>
      </c>
      <c r="B39" s="96">
        <f>VLOOKUP($A39,'YTD Raw Data'!$B:$Q,5,FALSE)</f>
        <v>32.368272689850102</v>
      </c>
      <c r="C39" s="94">
        <f>VLOOKUP($A39,'YTD Raw Data'!$B:$Q,6,FALSE)</f>
        <v>32.798772249114897</v>
      </c>
      <c r="D39" s="95">
        <f>VLOOKUP($A39,'YTD Raw Data'!$B:$Q,7,FALSE)</f>
        <v>114.80024377769</v>
      </c>
      <c r="E39" s="95">
        <f>VLOOKUP($A39,'YTD Raw Data'!$B:$Q,8,FALSE)</f>
        <v>114.552459496086</v>
      </c>
      <c r="F39" s="95">
        <f>VLOOKUP($A39,'YTD Raw Data'!$B:$Q,9,FALSE)</f>
        <v>37.1588559545755</v>
      </c>
      <c r="G39" s="95">
        <f>VLOOKUP($A39,'YTD Raw Data'!$B:$Q,10,FALSE)</f>
        <v>37.571800295880799</v>
      </c>
      <c r="H39" s="94">
        <f>VLOOKUP($A39,'YTD Raw Data'!$B:$Q,11,FALSE)</f>
        <v>-1.31254778683467</v>
      </c>
      <c r="I39" s="94">
        <f>VLOOKUP($A39,'YTD Raw Data'!$B:$Q,12,FALSE)</f>
        <v>0.21630638285209</v>
      </c>
      <c r="J39" s="94">
        <f>VLOOKUP($A39,'YTD Raw Data'!$B:$Q,13,FALSE)</f>
        <v>-1.0990805286234899</v>
      </c>
      <c r="K39" s="94">
        <f>VLOOKUP($A39,'YTD Raw Data'!$B:$Q,14,FALSE)</f>
        <v>-2.2418205099992301</v>
      </c>
      <c r="L39" s="94">
        <f>VLOOKUP($A39,'YTD Raw Data'!$B:$Q,15,FALSE)</f>
        <v>-1.15543918851681</v>
      </c>
      <c r="M39" s="97">
        <f>VLOOKUP($A39,'YTD Raw Data'!$B:$Q,16,FALSE)</f>
        <v>-2.4528212838543899</v>
      </c>
    </row>
    <row r="40" spans="1:13" x14ac:dyDescent="0.45">
      <c r="A40" s="107"/>
      <c r="B40" s="88"/>
      <c r="C40" s="89"/>
      <c r="D40" s="90"/>
      <c r="E40" s="90"/>
      <c r="F40" s="90"/>
      <c r="G40" s="90"/>
      <c r="H40" s="89"/>
      <c r="I40" s="89"/>
      <c r="J40" s="89"/>
      <c r="K40" s="89"/>
      <c r="L40" s="89"/>
      <c r="M40" s="91"/>
    </row>
    <row r="41" spans="1:13" x14ac:dyDescent="0.45">
      <c r="A41" s="106" t="s">
        <v>17</v>
      </c>
      <c r="B41" s="96">
        <f>VLOOKUP($A41,'YTD Raw Data'!$B:$Q,5,FALSE)</f>
        <v>46.764806178245003</v>
      </c>
      <c r="C41" s="94">
        <f>VLOOKUP($A41,'YTD Raw Data'!$B:$Q,6,FALSE)</f>
        <v>46.136069005906698</v>
      </c>
      <c r="D41" s="95">
        <f>VLOOKUP($A41,'YTD Raw Data'!$B:$Q,7,FALSE)</f>
        <v>105.41948947396099</v>
      </c>
      <c r="E41" s="95">
        <f>VLOOKUP($A41,'YTD Raw Data'!$B:$Q,8,FALSE)</f>
        <v>103.084472053518</v>
      </c>
      <c r="F41" s="95">
        <f>VLOOKUP($A41,'YTD Raw Data'!$B:$Q,9,FALSE)</f>
        <v>49.299219926593302</v>
      </c>
      <c r="G41" s="95">
        <f>VLOOKUP($A41,'YTD Raw Data'!$B:$Q,10,FALSE)</f>
        <v>47.559123160986097</v>
      </c>
      <c r="H41" s="94">
        <f>VLOOKUP($A41,'YTD Raw Data'!$B:$Q,11,FALSE)</f>
        <v>1.36278878085128</v>
      </c>
      <c r="I41" s="94">
        <f>VLOOKUP($A41,'YTD Raw Data'!$B:$Q,12,FALSE)</f>
        <v>2.26514951663134</v>
      </c>
      <c r="J41" s="94">
        <f>VLOOKUP($A41,'YTD Raw Data'!$B:$Q,13,FALSE)</f>
        <v>3.6588075009647798</v>
      </c>
      <c r="K41" s="94">
        <f>VLOOKUP($A41,'YTD Raw Data'!$B:$Q,14,FALSE)</f>
        <v>5.0619072083624204</v>
      </c>
      <c r="L41" s="94">
        <f>VLOOKUP($A41,'YTD Raw Data'!$B:$Q,15,FALSE)</f>
        <v>1.3535750036334999</v>
      </c>
      <c r="M41" s="97">
        <f>VLOOKUP($A41,'YTD Raw Data'!$B:$Q,16,FALSE)</f>
        <v>2.7348101527747102</v>
      </c>
    </row>
    <row r="42" spans="1:13" x14ac:dyDescent="0.45">
      <c r="A42" s="108" t="s">
        <v>46</v>
      </c>
      <c r="B42" s="96">
        <f>VLOOKUP($A42,'YTD Raw Data'!$B:$Q,5,FALSE)</f>
        <v>42.377992893200499</v>
      </c>
      <c r="C42" s="94">
        <f>VLOOKUP($A42,'YTD Raw Data'!$B:$Q,6,FALSE)</f>
        <v>42.557501341801903</v>
      </c>
      <c r="D42" s="95">
        <f>VLOOKUP($A42,'YTD Raw Data'!$B:$Q,7,FALSE)</f>
        <v>102.77286371444301</v>
      </c>
      <c r="E42" s="95">
        <f>VLOOKUP($A42,'YTD Raw Data'!$B:$Q,8,FALSE)</f>
        <v>95.976707392696099</v>
      </c>
      <c r="F42" s="95">
        <f>VLOOKUP($A42,'YTD Raw Data'!$B:$Q,9,FALSE)</f>
        <v>43.553076881045698</v>
      </c>
      <c r="G42" s="95">
        <f>VLOOKUP($A42,'YTD Raw Data'!$B:$Q,10,FALSE)</f>
        <v>40.845288536463997</v>
      </c>
      <c r="H42" s="94">
        <f>VLOOKUP($A42,'YTD Raw Data'!$B:$Q,11,FALSE)</f>
        <v>-0.42180213344685102</v>
      </c>
      <c r="I42" s="94">
        <f>VLOOKUP($A42,'YTD Raw Data'!$B:$Q,12,FALSE)</f>
        <v>7.0810475857862398</v>
      </c>
      <c r="J42" s="94">
        <f>VLOOKUP($A42,'YTD Raw Data'!$B:$Q,13,FALSE)</f>
        <v>6.6293774425521503</v>
      </c>
      <c r="K42" s="94">
        <f>VLOOKUP($A42,'YTD Raw Data'!$B:$Q,14,FALSE)</f>
        <v>7.8711397841478501</v>
      </c>
      <c r="L42" s="94">
        <f>VLOOKUP($A42,'YTD Raw Data'!$B:$Q,15,FALSE)</f>
        <v>1.16455930943112</v>
      </c>
      <c r="M42" s="97">
        <f>VLOOKUP($A42,'YTD Raw Data'!$B:$Q,16,FALSE)</f>
        <v>0.73784503997184303</v>
      </c>
    </row>
    <row r="43" spans="1:13" x14ac:dyDescent="0.45">
      <c r="A43" s="108" t="s">
        <v>39</v>
      </c>
      <c r="B43" s="96">
        <f>VLOOKUP($A43,'YTD Raw Data'!$B:$Q,5,FALSE)</f>
        <v>50.104421416063502</v>
      </c>
      <c r="C43" s="94">
        <f>VLOOKUP($A43,'YTD Raw Data'!$B:$Q,6,FALSE)</f>
        <v>50.416564631344201</v>
      </c>
      <c r="D43" s="95">
        <f>VLOOKUP($A43,'YTD Raw Data'!$B:$Q,7,FALSE)</f>
        <v>106.961711219357</v>
      </c>
      <c r="E43" s="95">
        <f>VLOOKUP($A43,'YTD Raw Data'!$B:$Q,8,FALSE)</f>
        <v>108.358314541715</v>
      </c>
      <c r="F43" s="95">
        <f>VLOOKUP($A43,'YTD Raw Data'!$B:$Q,9,FALSE)</f>
        <v>53.5925465431798</v>
      </c>
      <c r="G43" s="95">
        <f>VLOOKUP($A43,'YTD Raw Data'!$B:$Q,10,FALSE)</f>
        <v>54.6305396843591</v>
      </c>
      <c r="H43" s="94">
        <f>VLOOKUP($A43,'YTD Raw Data'!$B:$Q,11,FALSE)</f>
        <v>-0.61912829159052196</v>
      </c>
      <c r="I43" s="94">
        <f>VLOOKUP($A43,'YTD Raw Data'!$B:$Q,12,FALSE)</f>
        <v>-1.2888750884178899</v>
      </c>
      <c r="J43" s="94">
        <f>VLOOKUP($A43,'YTD Raw Data'!$B:$Q,13,FALSE)</f>
        <v>-1.90002358969276</v>
      </c>
      <c r="K43" s="94">
        <f>VLOOKUP($A43,'YTD Raw Data'!$B:$Q,14,FALSE)</f>
        <v>3.0375087643979399</v>
      </c>
      <c r="L43" s="94">
        <f>VLOOKUP($A43,'YTD Raw Data'!$B:$Q,15,FALSE)</f>
        <v>5.0331636507630497</v>
      </c>
      <c r="M43" s="97">
        <f>VLOOKUP($A43,'YTD Raw Data'!$B:$Q,16,FALSE)</f>
        <v>4.3828736190486</v>
      </c>
    </row>
    <row r="44" spans="1:13" x14ac:dyDescent="0.45">
      <c r="A44" s="108" t="s">
        <v>38</v>
      </c>
      <c r="B44" s="96">
        <f>VLOOKUP($A44,'YTD Raw Data'!$B:$Q,5,FALSE)</f>
        <v>45.147987872473898</v>
      </c>
      <c r="C44" s="94">
        <f>VLOOKUP($A44,'YTD Raw Data'!$B:$Q,6,FALSE)</f>
        <v>43.652074646033803</v>
      </c>
      <c r="D44" s="95">
        <f>VLOOKUP($A44,'YTD Raw Data'!$B:$Q,7,FALSE)</f>
        <v>98.503493798581403</v>
      </c>
      <c r="E44" s="95">
        <f>VLOOKUP($A44,'YTD Raw Data'!$B:$Q,8,FALSE)</f>
        <v>95.413243086176706</v>
      </c>
      <c r="F44" s="95">
        <f>VLOOKUP($A44,'YTD Raw Data'!$B:$Q,9,FALSE)</f>
        <v>44.472345434146703</v>
      </c>
      <c r="G44" s="95">
        <f>VLOOKUP($A44,'YTD Raw Data'!$B:$Q,10,FALSE)</f>
        <v>41.649860094179502</v>
      </c>
      <c r="H44" s="94">
        <f>VLOOKUP($A44,'YTD Raw Data'!$B:$Q,11,FALSE)</f>
        <v>3.4269006423411001</v>
      </c>
      <c r="I44" s="94">
        <f>VLOOKUP($A44,'YTD Raw Data'!$B:$Q,12,FALSE)</f>
        <v>3.2388069123839198</v>
      </c>
      <c r="J44" s="94">
        <f>VLOOKUP($A44,'YTD Raw Data'!$B:$Q,13,FALSE)</f>
        <v>6.7766982496096997</v>
      </c>
      <c r="K44" s="94">
        <f>VLOOKUP($A44,'YTD Raw Data'!$B:$Q,14,FALSE)</f>
        <v>1.40290370720651</v>
      </c>
      <c r="L44" s="94">
        <f>VLOOKUP($A44,'YTD Raw Data'!$B:$Q,15,FALSE)</f>
        <v>-5.0327408793264699</v>
      </c>
      <c r="M44" s="97">
        <f>VLOOKUP($A44,'YTD Raw Data'!$B:$Q,16,FALSE)</f>
        <v>-1.77830726650636</v>
      </c>
    </row>
    <row r="45" spans="1:13" x14ac:dyDescent="0.45">
      <c r="A45" s="108" t="s">
        <v>37</v>
      </c>
      <c r="B45" s="96">
        <f>VLOOKUP($A45,'YTD Raw Data'!$B:$Q,5,FALSE)</f>
        <v>46.509726692256002</v>
      </c>
      <c r="C45" s="94">
        <f>VLOOKUP($A45,'YTD Raw Data'!$B:$Q,6,FALSE)</f>
        <v>42.470167971422001</v>
      </c>
      <c r="D45" s="95">
        <f>VLOOKUP($A45,'YTD Raw Data'!$B:$Q,7,FALSE)</f>
        <v>95.8958670125525</v>
      </c>
      <c r="E45" s="95">
        <f>VLOOKUP($A45,'YTD Raw Data'!$B:$Q,8,FALSE)</f>
        <v>97.028253051290307</v>
      </c>
      <c r="F45" s="95">
        <f>VLOOKUP($A45,'YTD Raw Data'!$B:$Q,9,FALSE)</f>
        <v>44.600905656707397</v>
      </c>
      <c r="G45" s="95">
        <f>VLOOKUP($A45,'YTD Raw Data'!$B:$Q,10,FALSE)</f>
        <v>41.208062050619397</v>
      </c>
      <c r="H45" s="94">
        <f>VLOOKUP($A45,'YTD Raw Data'!$B:$Q,11,FALSE)</f>
        <v>9.5115204713863299</v>
      </c>
      <c r="I45" s="94">
        <f>VLOOKUP($A45,'YTD Raw Data'!$B:$Q,12,FALSE)</f>
        <v>-1.1670683570271001</v>
      </c>
      <c r="J45" s="94">
        <f>VLOOKUP($A45,'YTD Raw Data'!$B:$Q,13,FALSE)</f>
        <v>8.2334461686655196</v>
      </c>
      <c r="K45" s="94">
        <f>VLOOKUP($A45,'YTD Raw Data'!$B:$Q,14,FALSE)</f>
        <v>8.2722743107888093</v>
      </c>
      <c r="L45" s="94">
        <f>VLOOKUP($A45,'YTD Raw Data'!$B:$Q,15,FALSE)</f>
        <v>3.5874439461883401E-2</v>
      </c>
      <c r="M45" s="97">
        <f>VLOOKUP($A45,'YTD Raw Data'!$B:$Q,16,FALSE)</f>
        <v>9.5508071155016196</v>
      </c>
    </row>
    <row r="46" spans="1:13" x14ac:dyDescent="0.45">
      <c r="A46" s="108" t="s">
        <v>34</v>
      </c>
      <c r="B46" s="96">
        <f>VLOOKUP($A46,'YTD Raw Data'!$B:$Q,5,FALSE)</f>
        <v>52.014117259812998</v>
      </c>
      <c r="C46" s="94">
        <f>VLOOKUP($A46,'YTD Raw Data'!$B:$Q,6,FALSE)</f>
        <v>51.366340218090102</v>
      </c>
      <c r="D46" s="95">
        <f>VLOOKUP($A46,'YTD Raw Data'!$B:$Q,7,FALSE)</f>
        <v>100.62844371656401</v>
      </c>
      <c r="E46" s="95">
        <f>VLOOKUP($A46,'YTD Raw Data'!$B:$Q,8,FALSE)</f>
        <v>97.479633081592098</v>
      </c>
      <c r="F46" s="95">
        <f>VLOOKUP($A46,'YTD Raw Data'!$B:$Q,9,FALSE)</f>
        <v>52.340996711458601</v>
      </c>
      <c r="G46" s="95">
        <f>VLOOKUP($A46,'YTD Raw Data'!$B:$Q,10,FALSE)</f>
        <v>50.071719972036497</v>
      </c>
      <c r="H46" s="94">
        <f>VLOOKUP($A46,'YTD Raw Data'!$B:$Q,11,FALSE)</f>
        <v>1.26109245660214</v>
      </c>
      <c r="I46" s="94">
        <f>VLOOKUP($A46,'YTD Raw Data'!$B:$Q,12,FALSE)</f>
        <v>3.2302241354730001</v>
      </c>
      <c r="J46" s="94">
        <f>VLOOKUP($A46,'YTD Raw Data'!$B:$Q,13,FALSE)</f>
        <v>4.5320527049789403</v>
      </c>
      <c r="K46" s="94">
        <f>VLOOKUP($A46,'YTD Raw Data'!$B:$Q,14,FALSE)</f>
        <v>7.0411377668480997</v>
      </c>
      <c r="L46" s="94">
        <f>VLOOKUP($A46,'YTD Raw Data'!$B:$Q,15,FALSE)</f>
        <v>2.4003021053748501</v>
      </c>
      <c r="M46" s="97">
        <f>VLOOKUP($A46,'YTD Raw Data'!$B:$Q,16,FALSE)</f>
        <v>3.6916645907635401</v>
      </c>
    </row>
    <row r="47" spans="1:13" x14ac:dyDescent="0.45">
      <c r="A47" s="108" t="s">
        <v>35</v>
      </c>
      <c r="B47" s="96">
        <f>VLOOKUP($A47,'YTD Raw Data'!$B:$Q,5,FALSE)</f>
        <v>50.755081531209903</v>
      </c>
      <c r="C47" s="94">
        <f>VLOOKUP($A47,'YTD Raw Data'!$B:$Q,6,FALSE)</f>
        <v>50.869918277786397</v>
      </c>
      <c r="D47" s="95">
        <f>VLOOKUP($A47,'YTD Raw Data'!$B:$Q,7,FALSE)</f>
        <v>136.70689620459001</v>
      </c>
      <c r="E47" s="95">
        <f>VLOOKUP($A47,'YTD Raw Data'!$B:$Q,8,FALSE)</f>
        <v>137.937900553612</v>
      </c>
      <c r="F47" s="95">
        <f>VLOOKUP($A47,'YTD Raw Data'!$B:$Q,9,FALSE)</f>
        <v>69.385696627426498</v>
      </c>
      <c r="G47" s="95">
        <f>VLOOKUP($A47,'YTD Raw Data'!$B:$Q,10,FALSE)</f>
        <v>70.168897285716696</v>
      </c>
      <c r="H47" s="94">
        <f>VLOOKUP($A47,'YTD Raw Data'!$B:$Q,11,FALSE)</f>
        <v>-0.22574588374488999</v>
      </c>
      <c r="I47" s="94">
        <f>VLOOKUP($A47,'YTD Raw Data'!$B:$Q,12,FALSE)</f>
        <v>-0.89243372856965597</v>
      </c>
      <c r="J47" s="94">
        <f>VLOOKUP($A47,'YTD Raw Data'!$B:$Q,13,FALSE)</f>
        <v>-1.11616497990715</v>
      </c>
      <c r="K47" s="94">
        <f>VLOOKUP($A47,'YTD Raw Data'!$B:$Q,14,FALSE)</f>
        <v>0.98045455976454199</v>
      </c>
      <c r="L47" s="94">
        <f>VLOOKUP($A47,'YTD Raw Data'!$B:$Q,15,FALSE)</f>
        <v>2.1202854230377102</v>
      </c>
      <c r="M47" s="97">
        <f>VLOOKUP($A47,'YTD Raw Data'!$B:$Q,16,FALSE)</f>
        <v>1.8897530822266699</v>
      </c>
    </row>
    <row r="48" spans="1:13" x14ac:dyDescent="0.45">
      <c r="A48" s="107"/>
      <c r="B48" s="88"/>
      <c r="C48" s="89"/>
      <c r="D48" s="90"/>
      <c r="E48" s="90"/>
      <c r="F48" s="90"/>
      <c r="G48" s="90"/>
      <c r="H48" s="89"/>
      <c r="I48" s="89"/>
      <c r="J48" s="89"/>
      <c r="K48" s="89"/>
      <c r="L48" s="89"/>
      <c r="M48" s="91"/>
    </row>
    <row r="49" spans="1:13" x14ac:dyDescent="0.45">
      <c r="A49" s="106" t="s">
        <v>47</v>
      </c>
      <c r="B49" s="96">
        <f>VLOOKUP($A49,'YTD Raw Data'!$B:$Q,5,FALSE)</f>
        <v>54.872610005475202</v>
      </c>
      <c r="C49" s="94">
        <f>VLOOKUP($A49,'YTD Raw Data'!$B:$Q,6,FALSE)</f>
        <v>43.818124255626998</v>
      </c>
      <c r="D49" s="95">
        <f>VLOOKUP($A49,'YTD Raw Data'!$B:$Q,7,FALSE)</f>
        <v>105.48267118831799</v>
      </c>
      <c r="E49" s="95">
        <f>VLOOKUP($A49,'YTD Raw Data'!$B:$Q,8,FALSE)</f>
        <v>95.640581684729597</v>
      </c>
      <c r="F49" s="95">
        <f>VLOOKUP($A49,'YTD Raw Data'!$B:$Q,9,FALSE)</f>
        <v>57.881094784523597</v>
      </c>
      <c r="G49" s="95">
        <f>VLOOKUP($A49,'YTD Raw Data'!$B:$Q,10,FALSE)</f>
        <v>41.907908921419299</v>
      </c>
      <c r="H49" s="94">
        <f>VLOOKUP($A49,'YTD Raw Data'!$B:$Q,11,FALSE)</f>
        <v>25.2281126534725</v>
      </c>
      <c r="I49" s="94">
        <f>VLOOKUP($A49,'YTD Raw Data'!$B:$Q,12,FALSE)</f>
        <v>10.2907043539656</v>
      </c>
      <c r="J49" s="94">
        <f>VLOOKUP($A49,'YTD Raw Data'!$B:$Q,13,FALSE)</f>
        <v>38.114967494692301</v>
      </c>
      <c r="K49" s="94">
        <f>VLOOKUP($A49,'YTD Raw Data'!$B:$Q,14,FALSE)</f>
        <v>43.8781733993833</v>
      </c>
      <c r="L49" s="94">
        <f>VLOOKUP($A49,'YTD Raw Data'!$B:$Q,15,FALSE)</f>
        <v>4.1727598458237196</v>
      </c>
      <c r="M49" s="97">
        <f>VLOOKUP($A49,'YTD Raw Data'!$B:$Q,16,FALSE)</f>
        <v>30.4535810539595</v>
      </c>
    </row>
    <row r="50" spans="1:13" x14ac:dyDescent="0.45">
      <c r="A50" s="107"/>
      <c r="B50" s="88"/>
      <c r="C50" s="89"/>
      <c r="D50" s="90"/>
      <c r="E50" s="90"/>
      <c r="F50" s="90"/>
      <c r="G50" s="90"/>
      <c r="H50" s="89"/>
      <c r="I50" s="89"/>
      <c r="J50" s="89"/>
      <c r="K50" s="89"/>
      <c r="L50" s="89"/>
      <c r="M50" s="91"/>
    </row>
    <row r="51" spans="1:13" x14ac:dyDescent="0.45">
      <c r="A51" s="106" t="s">
        <v>48</v>
      </c>
      <c r="B51" s="96">
        <f>VLOOKUP($A51,'YTD Raw Data'!$B:$Q,5,FALSE)</f>
        <v>55.697753215181102</v>
      </c>
      <c r="C51" s="94">
        <f>VLOOKUP($A51,'YTD Raw Data'!$B:$Q,6,FALSE)</f>
        <v>55.112846583045403</v>
      </c>
      <c r="D51" s="95">
        <f>VLOOKUP($A51,'YTD Raw Data'!$B:$Q,7,FALSE)</f>
        <v>108.332635455694</v>
      </c>
      <c r="E51" s="95">
        <f>VLOOKUP($A51,'YTD Raw Data'!$B:$Q,8,FALSE)</f>
        <v>107.780155642125</v>
      </c>
      <c r="F51" s="95">
        <f>VLOOKUP($A51,'YTD Raw Data'!$B:$Q,9,FALSE)</f>
        <v>60.3388439476145</v>
      </c>
      <c r="G51" s="95">
        <f>VLOOKUP($A51,'YTD Raw Data'!$B:$Q,10,FALSE)</f>
        <v>59.400711826012298</v>
      </c>
      <c r="H51" s="94">
        <f>VLOOKUP($A51,'YTD Raw Data'!$B:$Q,11,FALSE)</f>
        <v>1.0612890975506699</v>
      </c>
      <c r="I51" s="94">
        <f>VLOOKUP($A51,'YTD Raw Data'!$B:$Q,12,FALSE)</f>
        <v>0.51259882700785597</v>
      </c>
      <c r="J51" s="94">
        <f>VLOOKUP($A51,'YTD Raw Data'!$B:$Q,13,FALSE)</f>
        <v>1.5793280800237299</v>
      </c>
      <c r="K51" s="94">
        <f>VLOOKUP($A51,'YTD Raw Data'!$B:$Q,14,FALSE)</f>
        <v>4.2936623714682796</v>
      </c>
      <c r="L51" s="94">
        <f>VLOOKUP($A51,'YTD Raw Data'!$B:$Q,15,FALSE)</f>
        <v>2.67213255171978</v>
      </c>
      <c r="M51" s="97">
        <f>VLOOKUP($A51,'YTD Raw Data'!$B:$Q,16,FALSE)</f>
        <v>3.7617807007139601</v>
      </c>
    </row>
    <row r="52" spans="1:13" x14ac:dyDescent="0.45">
      <c r="A52" s="108" t="s">
        <v>33</v>
      </c>
      <c r="B52" s="96">
        <f>VLOOKUP($A52,'YTD Raw Data'!$B:$Q,5,FALSE)</f>
        <v>55.000961785073002</v>
      </c>
      <c r="C52" s="94">
        <f>VLOOKUP($A52,'YTD Raw Data'!$B:$Q,6,FALSE)</f>
        <v>57.728116799892597</v>
      </c>
      <c r="D52" s="95">
        <f>VLOOKUP($A52,'YTD Raw Data'!$B:$Q,7,FALSE)</f>
        <v>90.371109955175697</v>
      </c>
      <c r="E52" s="95">
        <f>VLOOKUP($A52,'YTD Raw Data'!$B:$Q,8,FALSE)</f>
        <v>88.893514081652896</v>
      </c>
      <c r="F52" s="95">
        <f>VLOOKUP($A52,'YTD Raw Data'!$B:$Q,9,FALSE)</f>
        <v>49.704979651192602</v>
      </c>
      <c r="G52" s="95">
        <f>VLOOKUP($A52,'YTD Raw Data'!$B:$Q,10,FALSE)</f>
        <v>51.316551636585601</v>
      </c>
      <c r="H52" s="94">
        <f>VLOOKUP($A52,'YTD Raw Data'!$B:$Q,11,FALSE)</f>
        <v>-4.7241364624327797</v>
      </c>
      <c r="I52" s="94">
        <f>VLOOKUP($A52,'YTD Raw Data'!$B:$Q,12,FALSE)</f>
        <v>1.66220886730333</v>
      </c>
      <c r="J52" s="94">
        <f>VLOOKUP($A52,'YTD Raw Data'!$B:$Q,13,FALSE)</f>
        <v>-3.14045261031151</v>
      </c>
      <c r="K52" s="94">
        <f>VLOOKUP($A52,'YTD Raw Data'!$B:$Q,14,FALSE)</f>
        <v>-3.43671787382379</v>
      </c>
      <c r="L52" s="94">
        <f>VLOOKUP($A52,'YTD Raw Data'!$B:$Q,15,FALSE)</f>
        <v>-0.30587099722894301</v>
      </c>
      <c r="M52" s="97">
        <f>VLOOKUP($A52,'YTD Raw Data'!$B:$Q,16,FALSE)</f>
        <v>-5.0155576963536301</v>
      </c>
    </row>
    <row r="53" spans="1:13" x14ac:dyDescent="0.45">
      <c r="A53" s="108" t="s">
        <v>64</v>
      </c>
      <c r="B53" s="96">
        <f>VLOOKUP($A53,'YTD Raw Data'!$B:$Q,5,FALSE)</f>
        <v>58.559435179108803</v>
      </c>
      <c r="C53" s="94">
        <f>VLOOKUP($A53,'YTD Raw Data'!$B:$Q,6,FALSE)</f>
        <v>57.1615261026</v>
      </c>
      <c r="D53" s="95">
        <f>VLOOKUP($A53,'YTD Raw Data'!$B:$Q,7,FALSE)</f>
        <v>182.45125589303601</v>
      </c>
      <c r="E53" s="95">
        <f>VLOOKUP($A53,'YTD Raw Data'!$B:$Q,8,FALSE)</f>
        <v>177.769706653734</v>
      </c>
      <c r="F53" s="95">
        <f>VLOOKUP($A53,'YTD Raw Data'!$B:$Q,9,FALSE)</f>
        <v>106.842424928152</v>
      </c>
      <c r="G53" s="95">
        <f>VLOOKUP($A53,'YTD Raw Data'!$B:$Q,10,FALSE)</f>
        <v>101.61587727139</v>
      </c>
      <c r="H53" s="94">
        <f>VLOOKUP($A53,'YTD Raw Data'!$B:$Q,11,FALSE)</f>
        <v>2.4455419087301098</v>
      </c>
      <c r="I53" s="94">
        <f>VLOOKUP($A53,'YTD Raw Data'!$B:$Q,12,FALSE)</f>
        <v>2.6334910077906502</v>
      </c>
      <c r="J53" s="94">
        <f>VLOOKUP($A53,'YTD Raw Data'!$B:$Q,13,FALSE)</f>
        <v>5.1434360427789301</v>
      </c>
      <c r="K53" s="94">
        <f>VLOOKUP($A53,'YTD Raw Data'!$B:$Q,14,FALSE)</f>
        <v>5.1434360427789301</v>
      </c>
      <c r="L53" s="94">
        <f>VLOOKUP($A53,'YTD Raw Data'!$B:$Q,15,FALSE)</f>
        <v>0</v>
      </c>
      <c r="M53" s="97">
        <f>VLOOKUP($A53,'YTD Raw Data'!$B:$Q,16,FALSE)</f>
        <v>2.4455419087301098</v>
      </c>
    </row>
    <row r="54" spans="1:13" x14ac:dyDescent="0.45">
      <c r="A54" s="108" t="s">
        <v>31</v>
      </c>
      <c r="B54" s="96">
        <f>VLOOKUP($A54,'YTD Raw Data'!$B:$Q,5,FALSE)</f>
        <v>53.515613617599897</v>
      </c>
      <c r="C54" s="94">
        <f>VLOOKUP($A54,'YTD Raw Data'!$B:$Q,6,FALSE)</f>
        <v>54.056175747011302</v>
      </c>
      <c r="D54" s="95">
        <f>VLOOKUP($A54,'YTD Raw Data'!$B:$Q,7,FALSE)</f>
        <v>101.67473455904999</v>
      </c>
      <c r="E54" s="95">
        <f>VLOOKUP($A54,'YTD Raw Data'!$B:$Q,8,FALSE)</f>
        <v>104.28153362073201</v>
      </c>
      <c r="F54" s="95">
        <f>VLOOKUP($A54,'YTD Raw Data'!$B:$Q,9,FALSE)</f>
        <v>54.411858093341699</v>
      </c>
      <c r="G54" s="95">
        <f>VLOOKUP($A54,'YTD Raw Data'!$B:$Q,10,FALSE)</f>
        <v>56.370609085701801</v>
      </c>
      <c r="H54" s="94">
        <f>VLOOKUP($A54,'YTD Raw Data'!$B:$Q,11,FALSE)</f>
        <v>-1.0000006880643899</v>
      </c>
      <c r="I54" s="94">
        <f>VLOOKUP($A54,'YTD Raw Data'!$B:$Q,12,FALSE)</f>
        <v>-2.4997705453419798</v>
      </c>
      <c r="J54" s="94">
        <f>VLOOKUP($A54,'YTD Raw Data'!$B:$Q,13,FALSE)</f>
        <v>-3.4747735107529301</v>
      </c>
      <c r="K54" s="94">
        <f>VLOOKUP($A54,'YTD Raw Data'!$B:$Q,14,FALSE)</f>
        <v>2.3805739264138799</v>
      </c>
      <c r="L54" s="94">
        <f>VLOOKUP($A54,'YTD Raw Data'!$B:$Q,15,FALSE)</f>
        <v>6.0661317772915098</v>
      </c>
      <c r="M54" s="97">
        <f>VLOOKUP($A54,'YTD Raw Data'!$B:$Q,16,FALSE)</f>
        <v>5.0054697297153004</v>
      </c>
    </row>
    <row r="55" spans="1:13" ht="16.5" thickBot="1" x14ac:dyDescent="0.5">
      <c r="A55" s="108" t="s">
        <v>32</v>
      </c>
      <c r="B55" s="98">
        <f>VLOOKUP($A55,'YTD Raw Data'!$B:$Q,5,FALSE)</f>
        <v>54.404752712250399</v>
      </c>
      <c r="C55" s="99">
        <f>VLOOKUP($A55,'YTD Raw Data'!$B:$Q,6,FALSE)</f>
        <v>52.508107795065797</v>
      </c>
      <c r="D55" s="100">
        <f>VLOOKUP($A55,'YTD Raw Data'!$B:$Q,7,FALSE)</f>
        <v>88.316922920935596</v>
      </c>
      <c r="E55" s="100">
        <f>VLOOKUP($A55,'YTD Raw Data'!$B:$Q,8,FALSE)</f>
        <v>89.066361049071205</v>
      </c>
      <c r="F55" s="100">
        <f>VLOOKUP($A55,'YTD Raw Data'!$B:$Q,9,FALSE)</f>
        <v>48.048603518203898</v>
      </c>
      <c r="G55" s="100">
        <f>VLOOKUP($A55,'YTD Raw Data'!$B:$Q,10,FALSE)</f>
        <v>46.767060868788803</v>
      </c>
      <c r="H55" s="99">
        <f>VLOOKUP($A55,'YTD Raw Data'!$B:$Q,11,FALSE)</f>
        <v>3.6120991535004201</v>
      </c>
      <c r="I55" s="99">
        <f>VLOOKUP($A55,'YTD Raw Data'!$B:$Q,12,FALSE)</f>
        <v>-0.84143791135988699</v>
      </c>
      <c r="J55" s="99">
        <f>VLOOKUP($A55,'YTD Raw Data'!$B:$Q,13,FALSE)</f>
        <v>2.7402676704670701</v>
      </c>
      <c r="K55" s="99">
        <f>VLOOKUP($A55,'YTD Raw Data'!$B:$Q,14,FALSE)</f>
        <v>2.7402676704670701</v>
      </c>
      <c r="L55" s="99">
        <f>VLOOKUP($A55,'YTD Raw Data'!$B:$Q,15,FALSE)</f>
        <v>0</v>
      </c>
      <c r="M55" s="101">
        <f>VLOOKUP($A55,'YTD Raw Data'!$B:$Q,16,FALSE)</f>
        <v>3.6120991535004201</v>
      </c>
    </row>
    <row r="56" spans="1:13" ht="44.5" customHeight="1" thickBot="1" x14ac:dyDescent="0.5">
      <c r="A56" s="125" t="s">
        <v>65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7"/>
    </row>
    <row r="57" spans="1:13" ht="20" customHeight="1" x14ac:dyDescent="0.4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</row>
    <row r="64" spans="1:13" x14ac:dyDescent="0.45">
      <c r="F64" s="47"/>
    </row>
  </sheetData>
  <sheetProtection algorithmName="SHA-512" hashValue="1wASEAuKVjM2vxDTpUcEHk0p4XY7yKqdYIH/z677VIdQEkE4LU7kSnJWMqE8MpTl4uVAtN+jGCHODXLmf9AYCQ==" saltValue="qa9LAifYkOpPysNlDtaeqQ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topLeftCell="A29" workbookViewId="0">
      <selection activeCell="F44" sqref="F44:Q59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8" ht="25" x14ac:dyDescent="0.5">
      <c r="A1" s="43" t="s">
        <v>83</v>
      </c>
      <c r="B1" s="45"/>
      <c r="C1" s="44" t="s">
        <v>60</v>
      </c>
      <c r="D1" s="46"/>
      <c r="E1" s="1"/>
      <c r="F1" s="128" t="s">
        <v>84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</row>
    <row r="2" spans="1:18" ht="25" x14ac:dyDescent="0.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27"/>
      <c r="C6" s="129" t="s">
        <v>0</v>
      </c>
      <c r="D6" s="130"/>
      <c r="E6" s="28"/>
      <c r="F6" s="128" t="s">
        <v>84</v>
      </c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</row>
    <row r="7" spans="1:18" ht="13" x14ac:dyDescent="0.3">
      <c r="A7" s="4"/>
      <c r="B7" s="29"/>
      <c r="C7" s="3"/>
      <c r="D7" s="17"/>
      <c r="E7" s="30"/>
      <c r="F7" s="131" t="s">
        <v>1</v>
      </c>
      <c r="G7" s="132"/>
      <c r="H7" s="131" t="s">
        <v>2</v>
      </c>
      <c r="I7" s="132"/>
      <c r="J7" s="131" t="s">
        <v>3</v>
      </c>
      <c r="K7" s="132"/>
      <c r="L7" s="49" t="s">
        <v>85</v>
      </c>
      <c r="M7" s="50"/>
      <c r="N7" s="50"/>
      <c r="O7" s="50"/>
      <c r="P7" s="50"/>
      <c r="Q7" s="51"/>
    </row>
    <row r="8" spans="1:18" x14ac:dyDescent="0.25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5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75">
        <v>59.123596379910303</v>
      </c>
      <c r="G9" s="76">
        <v>58.8333629277748</v>
      </c>
      <c r="H9" s="77">
        <v>159.39435173904701</v>
      </c>
      <c r="I9" s="78">
        <v>157.12563962695199</v>
      </c>
      <c r="J9" s="77">
        <v>94.239673174568793</v>
      </c>
      <c r="K9" s="78">
        <v>92.442297814312397</v>
      </c>
      <c r="L9" s="75">
        <v>0.49331440137426202</v>
      </c>
      <c r="M9" s="76">
        <v>1.44388409013397</v>
      </c>
      <c r="N9" s="76">
        <v>1.94432137966401</v>
      </c>
      <c r="O9" s="76">
        <v>2.61893267752458</v>
      </c>
      <c r="P9" s="76">
        <v>0.66174485123910498</v>
      </c>
      <c r="Q9" s="76">
        <v>1.1583237352648801</v>
      </c>
      <c r="R9" s="58"/>
    </row>
    <row r="10" spans="1:18" x14ac:dyDescent="0.25">
      <c r="A10" s="36"/>
      <c r="B10" s="19"/>
      <c r="C10" s="37"/>
      <c r="D10" s="38"/>
      <c r="E10" s="1"/>
      <c r="F10" s="79"/>
      <c r="G10" s="79"/>
      <c r="H10" s="79"/>
      <c r="I10" s="79"/>
      <c r="J10" s="59"/>
      <c r="K10" s="59"/>
      <c r="L10" s="79"/>
      <c r="M10" s="79"/>
      <c r="N10" s="79"/>
      <c r="O10" s="79"/>
      <c r="P10" s="79"/>
      <c r="Q10" s="79"/>
      <c r="R10" s="57"/>
    </row>
    <row r="11" spans="1:18" x14ac:dyDescent="0.25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75">
        <v>55.362991133614798</v>
      </c>
      <c r="G11" s="76">
        <v>54.467445843358099</v>
      </c>
      <c r="H11" s="77">
        <v>118.923886918257</v>
      </c>
      <c r="I11" s="78">
        <v>115.800735219252</v>
      </c>
      <c r="J11" s="77">
        <v>65.839820970305297</v>
      </c>
      <c r="K11" s="78">
        <v>63.073702741757103</v>
      </c>
      <c r="L11" s="75">
        <v>1.64418447825178</v>
      </c>
      <c r="M11" s="76">
        <v>2.6970050691749301</v>
      </c>
      <c r="N11" s="76">
        <v>4.3855332861517597</v>
      </c>
      <c r="O11" s="76">
        <v>5.9972292781476098</v>
      </c>
      <c r="P11" s="76">
        <v>1.5439840572330199</v>
      </c>
      <c r="Q11" s="76">
        <v>3.2135544817005099</v>
      </c>
      <c r="R11" s="58"/>
    </row>
    <row r="12" spans="1:18" x14ac:dyDescent="0.25">
      <c r="A12" s="36"/>
      <c r="B12" s="19"/>
      <c r="C12" s="37"/>
      <c r="D12" s="38"/>
      <c r="E12" s="1"/>
      <c r="F12" s="80"/>
      <c r="G12" s="80"/>
      <c r="H12" s="81"/>
      <c r="I12" s="81"/>
      <c r="J12" s="81"/>
      <c r="K12" s="81"/>
      <c r="L12" s="80"/>
      <c r="M12" s="80"/>
      <c r="N12" s="80"/>
      <c r="O12" s="80"/>
      <c r="P12" s="80"/>
      <c r="Q12" s="80"/>
      <c r="R12" s="57"/>
    </row>
    <row r="13" spans="1:18" ht="13" x14ac:dyDescent="0.3">
      <c r="A13" s="39" t="s">
        <v>14</v>
      </c>
      <c r="B13" s="19"/>
      <c r="C13" s="7"/>
      <c r="D13" s="18"/>
      <c r="E13" s="1"/>
      <c r="F13" s="82"/>
      <c r="G13" s="82"/>
      <c r="H13" s="83"/>
      <c r="I13" s="83"/>
      <c r="J13" s="83"/>
      <c r="K13" s="83"/>
      <c r="L13" s="82"/>
      <c r="M13" s="82"/>
      <c r="N13" s="82"/>
      <c r="O13" s="82"/>
      <c r="P13" s="82"/>
      <c r="Q13" s="82"/>
      <c r="R13" s="57"/>
    </row>
    <row r="14" spans="1:18" x14ac:dyDescent="0.25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75">
        <v>50.903016537568199</v>
      </c>
      <c r="G14" s="76">
        <v>52.2322927466397</v>
      </c>
      <c r="H14" s="77">
        <v>102.95418103913001</v>
      </c>
      <c r="I14" s="78">
        <v>103.803018717318</v>
      </c>
      <c r="J14" s="77">
        <v>52.406783800466698</v>
      </c>
      <c r="K14" s="78">
        <v>54.218696616279097</v>
      </c>
      <c r="L14" s="75">
        <v>-2.54493176380242</v>
      </c>
      <c r="M14" s="76">
        <v>-0.81773891422127398</v>
      </c>
      <c r="N14" s="76">
        <v>-3.3418597806507102</v>
      </c>
      <c r="O14" s="76">
        <v>-2.8076300224714998</v>
      </c>
      <c r="P14" s="76">
        <v>0.55270022469588498</v>
      </c>
      <c r="Q14" s="76">
        <v>-2.0062973826834298</v>
      </c>
      <c r="R14" s="58"/>
    </row>
    <row r="15" spans="1:18" x14ac:dyDescent="0.25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71">
        <v>58.413027899275903</v>
      </c>
      <c r="G15" s="72">
        <v>57.057996529580798</v>
      </c>
      <c r="H15" s="73">
        <v>110.779066965003</v>
      </c>
      <c r="I15" s="74">
        <v>110.022669759595</v>
      </c>
      <c r="J15" s="73">
        <v>64.709407292825006</v>
      </c>
      <c r="K15" s="74">
        <v>62.776731093182001</v>
      </c>
      <c r="L15" s="71">
        <v>2.3748316662197602</v>
      </c>
      <c r="M15" s="72">
        <v>0.68749213872108395</v>
      </c>
      <c r="N15" s="72">
        <v>3.0786505859539699</v>
      </c>
      <c r="O15" s="72">
        <v>5.6649843137511997</v>
      </c>
      <c r="P15" s="72">
        <v>2.5090876850784598</v>
      </c>
      <c r="Q15" s="72">
        <v>4.9435059601766902</v>
      </c>
      <c r="R15" s="58"/>
    </row>
    <row r="16" spans="1:18" x14ac:dyDescent="0.25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67">
        <v>50.608625593337102</v>
      </c>
      <c r="G16" s="68">
        <v>49.855951752040099</v>
      </c>
      <c r="H16" s="69">
        <v>107.907122473379</v>
      </c>
      <c r="I16" s="70">
        <v>106.668700905946</v>
      </c>
      <c r="J16" s="69">
        <v>54.6103116010962</v>
      </c>
      <c r="K16" s="70">
        <v>53.180696058196801</v>
      </c>
      <c r="L16" s="67">
        <v>1.50969706694289</v>
      </c>
      <c r="M16" s="68">
        <v>1.1609980780814</v>
      </c>
      <c r="N16" s="68">
        <v>2.6882226989563498</v>
      </c>
      <c r="O16" s="68">
        <v>4.1364292528566899</v>
      </c>
      <c r="P16" s="68">
        <v>1.41029469187128</v>
      </c>
      <c r="Q16" s="68">
        <v>2.9412829364126001</v>
      </c>
      <c r="R16" s="58"/>
    </row>
    <row r="17" spans="1:18" x14ac:dyDescent="0.25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71">
        <v>59.873489937940498</v>
      </c>
      <c r="G17" s="72">
        <v>59.934288714274103</v>
      </c>
      <c r="H17" s="73">
        <v>170.063627734161</v>
      </c>
      <c r="I17" s="74">
        <v>162.279360969262</v>
      </c>
      <c r="J17" s="73">
        <v>101.82302903951</v>
      </c>
      <c r="K17" s="74">
        <v>97.260980726997204</v>
      </c>
      <c r="L17" s="71">
        <v>-0.101442392389824</v>
      </c>
      <c r="M17" s="72">
        <v>4.7968310439510198</v>
      </c>
      <c r="N17" s="72">
        <v>4.6905226313913104</v>
      </c>
      <c r="O17" s="72">
        <v>6.9256566929020504</v>
      </c>
      <c r="P17" s="72">
        <v>2.13499178849312</v>
      </c>
      <c r="Q17" s="72">
        <v>2.03138360935572</v>
      </c>
      <c r="R17" s="58"/>
    </row>
    <row r="18" spans="1:18" x14ac:dyDescent="0.25">
      <c r="A18" s="36"/>
      <c r="B18" s="19"/>
      <c r="C18" s="37"/>
      <c r="D18" s="38"/>
      <c r="E18" s="1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57"/>
    </row>
    <row r="19" spans="1:18" ht="13" x14ac:dyDescent="0.3">
      <c r="A19" s="39" t="s">
        <v>19</v>
      </c>
      <c r="B19" s="19"/>
      <c r="C19" s="7"/>
      <c r="D19" s="18"/>
      <c r="E19" s="1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57"/>
    </row>
    <row r="20" spans="1:18" x14ac:dyDescent="0.25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75">
        <v>68.764531811456294</v>
      </c>
      <c r="G20" s="76">
        <v>64.583087671717394</v>
      </c>
      <c r="H20" s="77">
        <v>173.05315190304199</v>
      </c>
      <c r="I20" s="78">
        <v>165.589639570245</v>
      </c>
      <c r="J20" s="77">
        <v>118.999189691095</v>
      </c>
      <c r="K20" s="78">
        <v>106.942902098932</v>
      </c>
      <c r="L20" s="75">
        <v>6.4745187795814196</v>
      </c>
      <c r="M20" s="76">
        <v>4.5072338777753096</v>
      </c>
      <c r="N20" s="76">
        <v>11.2735743612129</v>
      </c>
      <c r="O20" s="76">
        <v>8.6329509498345995</v>
      </c>
      <c r="P20" s="76">
        <v>-2.37309120924473</v>
      </c>
      <c r="Q20" s="76">
        <v>3.9477813343375301</v>
      </c>
      <c r="R20" s="58"/>
    </row>
    <row r="21" spans="1:18" x14ac:dyDescent="0.25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71">
        <v>56.717909749824599</v>
      </c>
      <c r="G21" s="72">
        <v>55.496255337019598</v>
      </c>
      <c r="H21" s="73">
        <v>135.18439118650301</v>
      </c>
      <c r="I21" s="74">
        <v>130.521404172578</v>
      </c>
      <c r="J21" s="73">
        <v>76.673760989010901</v>
      </c>
      <c r="K21" s="74">
        <v>72.434491729077706</v>
      </c>
      <c r="L21" s="71">
        <v>2.2013276488405702</v>
      </c>
      <c r="M21" s="72">
        <v>3.5725841623335102</v>
      </c>
      <c r="N21" s="72">
        <v>5.85255609411763</v>
      </c>
      <c r="O21" s="72">
        <v>5.6278160599475298</v>
      </c>
      <c r="P21" s="72">
        <v>-0.21231422505307801</v>
      </c>
      <c r="Q21" s="72">
        <v>1.98433969204897</v>
      </c>
      <c r="R21" s="58"/>
    </row>
    <row r="22" spans="1:18" x14ac:dyDescent="0.25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67">
        <v>58.422719209535899</v>
      </c>
      <c r="G22" s="68">
        <v>56.744213370931703</v>
      </c>
      <c r="H22" s="69">
        <v>137.463346694097</v>
      </c>
      <c r="I22" s="70">
        <v>132.98038099182099</v>
      </c>
      <c r="J22" s="69">
        <v>80.309825055123497</v>
      </c>
      <c r="K22" s="70">
        <v>75.458671131476905</v>
      </c>
      <c r="L22" s="67">
        <v>2.95802116002911</v>
      </c>
      <c r="M22" s="68">
        <v>3.3711481865525998</v>
      </c>
      <c r="N22" s="68">
        <v>6.4288886232758804</v>
      </c>
      <c r="O22" s="68">
        <v>7.75440409667116</v>
      </c>
      <c r="P22" s="68">
        <v>1.24544706849958</v>
      </c>
      <c r="Q22" s="68">
        <v>4.2403088163518801</v>
      </c>
      <c r="R22" s="58"/>
    </row>
    <row r="23" spans="1:18" x14ac:dyDescent="0.25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71">
        <v>62.013549643517202</v>
      </c>
      <c r="G23" s="72">
        <v>59.086909604050803</v>
      </c>
      <c r="H23" s="73">
        <v>161.03974005495601</v>
      </c>
      <c r="I23" s="74">
        <v>147.57787783428299</v>
      </c>
      <c r="J23" s="73">
        <v>99.866459144771497</v>
      </c>
      <c r="K23" s="74">
        <v>87.199207271519796</v>
      </c>
      <c r="L23" s="71">
        <v>4.9531106958855897</v>
      </c>
      <c r="M23" s="72">
        <v>9.1218700378581392</v>
      </c>
      <c r="N23" s="72">
        <v>14.526797054253599</v>
      </c>
      <c r="O23" s="72">
        <v>15.205572957771</v>
      </c>
      <c r="P23" s="72">
        <v>0.59267867518884298</v>
      </c>
      <c r="Q23" s="72">
        <v>5.5751454019274496</v>
      </c>
      <c r="R23" s="58"/>
    </row>
    <row r="24" spans="1:18" x14ac:dyDescent="0.25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67">
        <v>54.227558234959901</v>
      </c>
      <c r="G24" s="68">
        <v>54.632657877878501</v>
      </c>
      <c r="H24" s="69">
        <v>96.220739288286694</v>
      </c>
      <c r="I24" s="70">
        <v>94.935993766778694</v>
      </c>
      <c r="J24" s="69">
        <v>52.178157431664602</v>
      </c>
      <c r="K24" s="70">
        <v>51.866056677568302</v>
      </c>
      <c r="L24" s="67">
        <v>-0.74149722648340799</v>
      </c>
      <c r="M24" s="68">
        <v>1.35327547596344</v>
      </c>
      <c r="N24" s="68">
        <v>0.60174374935908304</v>
      </c>
      <c r="O24" s="68">
        <v>7.4636516897803098</v>
      </c>
      <c r="P24" s="68">
        <v>6.82086381873967</v>
      </c>
      <c r="Q24" s="68">
        <v>6.0287900762181001</v>
      </c>
      <c r="R24" s="58"/>
    </row>
    <row r="25" spans="1:18" x14ac:dyDescent="0.25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71">
        <v>64.544049050570095</v>
      </c>
      <c r="G25" s="72">
        <v>62.857075100956699</v>
      </c>
      <c r="H25" s="73">
        <v>127.884068328385</v>
      </c>
      <c r="I25" s="74">
        <v>119.14227197516399</v>
      </c>
      <c r="J25" s="73">
        <v>82.541555789737899</v>
      </c>
      <c r="K25" s="74">
        <v>74.889347372415102</v>
      </c>
      <c r="L25" s="71">
        <v>2.6838250855674799</v>
      </c>
      <c r="M25" s="72">
        <v>7.3372751822658904</v>
      </c>
      <c r="N25" s="72">
        <v>10.2180198997721</v>
      </c>
      <c r="O25" s="72">
        <v>13.030450876155999</v>
      </c>
      <c r="P25" s="72">
        <v>2.55169797002466</v>
      </c>
      <c r="Q25" s="72">
        <v>5.3040061658195796</v>
      </c>
      <c r="R25" s="58"/>
    </row>
    <row r="26" spans="1:18" x14ac:dyDescent="0.25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67">
        <v>34.348600844772903</v>
      </c>
      <c r="G26" s="68">
        <v>36.775027533553597</v>
      </c>
      <c r="H26" s="69">
        <v>116.175906564374</v>
      </c>
      <c r="I26" s="70">
        <v>117.952044972907</v>
      </c>
      <c r="J26" s="69">
        <v>39.904798423593299</v>
      </c>
      <c r="K26" s="70">
        <v>43.376897015176098</v>
      </c>
      <c r="L26" s="67">
        <v>-6.5980282042392897</v>
      </c>
      <c r="M26" s="68">
        <v>-1.5058140017333701</v>
      </c>
      <c r="N26" s="68">
        <v>-8.00448817343492</v>
      </c>
      <c r="O26" s="68">
        <v>-8.9300930879319207</v>
      </c>
      <c r="P26" s="68">
        <v>-1.0061413824643901</v>
      </c>
      <c r="Q26" s="68">
        <v>-7.5377840945141603</v>
      </c>
      <c r="R26" s="58"/>
    </row>
    <row r="27" spans="1:18" x14ac:dyDescent="0.25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71">
        <v>46.530466680252701</v>
      </c>
      <c r="G27" s="72">
        <v>49.968855466714899</v>
      </c>
      <c r="H27" s="73">
        <v>112.465563710354</v>
      </c>
      <c r="I27" s="74">
        <v>113.533509740149</v>
      </c>
      <c r="J27" s="73">
        <v>52.330751649004803</v>
      </c>
      <c r="K27" s="74">
        <v>56.731395388343998</v>
      </c>
      <c r="L27" s="71">
        <v>-6.8810637232878902</v>
      </c>
      <c r="M27" s="72">
        <v>-0.94064389644893098</v>
      </c>
      <c r="N27" s="72">
        <v>-7.7569813138129602</v>
      </c>
      <c r="O27" s="72">
        <v>-7.7277303169250002</v>
      </c>
      <c r="P27" s="72">
        <v>3.1710797526557699E-2</v>
      </c>
      <c r="Q27" s="72">
        <v>-6.8515349659462998</v>
      </c>
      <c r="R27" s="58"/>
    </row>
    <row r="28" spans="1:18" x14ac:dyDescent="0.25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67">
        <v>60.9806699092413</v>
      </c>
      <c r="G28" s="68">
        <v>58.457820738137002</v>
      </c>
      <c r="H28" s="69">
        <v>108.458423197418</v>
      </c>
      <c r="I28" s="70">
        <v>106.561636334353</v>
      </c>
      <c r="J28" s="69">
        <v>66.138673038785498</v>
      </c>
      <c r="K28" s="70">
        <v>62.293610343961802</v>
      </c>
      <c r="L28" s="67">
        <v>4.3156743430539501</v>
      </c>
      <c r="M28" s="68">
        <v>1.77999036830969</v>
      </c>
      <c r="N28" s="68">
        <v>6.1724832989976202</v>
      </c>
      <c r="O28" s="68">
        <v>6.3217591981877703</v>
      </c>
      <c r="P28" s="68">
        <v>0.14059753954305701</v>
      </c>
      <c r="Q28" s="68">
        <v>4.4623396145380303</v>
      </c>
      <c r="R28" s="58"/>
    </row>
    <row r="29" spans="1:18" x14ac:dyDescent="0.25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71">
        <v>59.1142412545722</v>
      </c>
      <c r="G29" s="72">
        <v>58.583355610849402</v>
      </c>
      <c r="H29" s="73">
        <v>90.048313903560498</v>
      </c>
      <c r="I29" s="74">
        <v>90.241772996121199</v>
      </c>
      <c r="J29" s="73">
        <v>53.231377526625302</v>
      </c>
      <c r="K29" s="74">
        <v>52.866658783853197</v>
      </c>
      <c r="L29" s="71">
        <v>0.90620559062763095</v>
      </c>
      <c r="M29" s="72">
        <v>-0.21437864764587</v>
      </c>
      <c r="N29" s="72">
        <v>0.689884231691682</v>
      </c>
      <c r="O29" s="72">
        <v>2.4581533948219998</v>
      </c>
      <c r="P29" s="72">
        <v>1.75615373542536</v>
      </c>
      <c r="Q29" s="72">
        <v>2.6782736893834298</v>
      </c>
      <c r="R29" s="58"/>
    </row>
    <row r="30" spans="1:18" x14ac:dyDescent="0.25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67">
        <v>61.807482537556197</v>
      </c>
      <c r="G30" s="68">
        <v>63.806043483601499</v>
      </c>
      <c r="H30" s="69">
        <v>87.933299357535404</v>
      </c>
      <c r="I30" s="70">
        <v>88.942477066869401</v>
      </c>
      <c r="J30" s="69">
        <v>54.349358645105703</v>
      </c>
      <c r="K30" s="70">
        <v>56.750675592679002</v>
      </c>
      <c r="L30" s="67">
        <v>-3.1322439645688802</v>
      </c>
      <c r="M30" s="68">
        <v>-1.13464088545151</v>
      </c>
      <c r="N30" s="68">
        <v>-4.2313451293663098</v>
      </c>
      <c r="O30" s="68">
        <v>-1.6456737940800701</v>
      </c>
      <c r="P30" s="68">
        <v>2.6999140154772099</v>
      </c>
      <c r="Q30" s="68">
        <v>-0.51689784289000695</v>
      </c>
      <c r="R30" s="58"/>
    </row>
    <row r="31" spans="1:18" x14ac:dyDescent="0.25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71">
        <v>62.4582777036048</v>
      </c>
      <c r="G31" s="72">
        <v>58.508964333396897</v>
      </c>
      <c r="H31" s="73">
        <v>184.20690657505401</v>
      </c>
      <c r="I31" s="74">
        <v>181.069047716066</v>
      </c>
      <c r="J31" s="73">
        <v>115.05246125786699</v>
      </c>
      <c r="K31" s="74">
        <v>105.941624547015</v>
      </c>
      <c r="L31" s="71">
        <v>6.7499286907623901</v>
      </c>
      <c r="M31" s="72">
        <v>1.73296258999955</v>
      </c>
      <c r="N31" s="72">
        <v>8.5998650198245095</v>
      </c>
      <c r="O31" s="72">
        <v>8.5998650198245095</v>
      </c>
      <c r="P31" s="72">
        <v>0</v>
      </c>
      <c r="Q31" s="72">
        <v>6.7499286907623901</v>
      </c>
      <c r="R31" s="58"/>
    </row>
    <row r="32" spans="1:18" x14ac:dyDescent="0.25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67">
        <v>55.225133033155899</v>
      </c>
      <c r="G32" s="68">
        <v>56.9140530026744</v>
      </c>
      <c r="H32" s="69">
        <v>104.07285779935501</v>
      </c>
      <c r="I32" s="70">
        <v>106.104234527687</v>
      </c>
      <c r="J32" s="69">
        <v>57.474374171101097</v>
      </c>
      <c r="K32" s="70">
        <v>60.3882202771699</v>
      </c>
      <c r="L32" s="67">
        <v>-2.9674919996281499</v>
      </c>
      <c r="M32" s="68">
        <v>-1.9145105163564999</v>
      </c>
      <c r="N32" s="68">
        <v>-4.8251895695797398</v>
      </c>
      <c r="O32" s="68">
        <v>0.94823984991693899</v>
      </c>
      <c r="P32" s="68">
        <v>6.0661317772915098</v>
      </c>
      <c r="Q32" s="68">
        <v>2.91862780248533</v>
      </c>
      <c r="R32" s="58"/>
    </row>
    <row r="33" spans="1:18" x14ac:dyDescent="0.25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71">
        <v>56.2296615684998</v>
      </c>
      <c r="G33" s="72">
        <v>55.559510250569403</v>
      </c>
      <c r="H33" s="73">
        <v>90.526468139400194</v>
      </c>
      <c r="I33" s="74">
        <v>92.023995607211404</v>
      </c>
      <c r="J33" s="73">
        <v>50.902726664700602</v>
      </c>
      <c r="K33" s="74">
        <v>51.128081272372199</v>
      </c>
      <c r="L33" s="71">
        <v>1.20618651047863</v>
      </c>
      <c r="M33" s="72">
        <v>-1.6273228063288301</v>
      </c>
      <c r="N33" s="72">
        <v>-0.44076484402208399</v>
      </c>
      <c r="O33" s="72">
        <v>-0.44076484402208399</v>
      </c>
      <c r="P33" s="72">
        <v>0</v>
      </c>
      <c r="Q33" s="72">
        <v>1.20618651047863</v>
      </c>
      <c r="R33" s="58"/>
    </row>
    <row r="34" spans="1:18" x14ac:dyDescent="0.25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67">
        <v>57.688435374149599</v>
      </c>
      <c r="G34" s="68">
        <v>58.194148864524102</v>
      </c>
      <c r="H34" s="69">
        <v>91.604548942241905</v>
      </c>
      <c r="I34" s="70">
        <v>90.614704486801102</v>
      </c>
      <c r="J34" s="69">
        <v>52.845231016326501</v>
      </c>
      <c r="K34" s="70">
        <v>52.732456022197603</v>
      </c>
      <c r="L34" s="67">
        <v>-0.86901088896714296</v>
      </c>
      <c r="M34" s="68">
        <v>1.0923662567204599</v>
      </c>
      <c r="N34" s="68">
        <v>0.21386258603502201</v>
      </c>
      <c r="O34" s="68">
        <v>-0.78770911244882702</v>
      </c>
      <c r="P34" s="68">
        <v>-0.99943428248161403</v>
      </c>
      <c r="Q34" s="68">
        <v>-1.85975997870592</v>
      </c>
      <c r="R34" s="58"/>
    </row>
    <row r="35" spans="1:18" x14ac:dyDescent="0.25">
      <c r="A35" s="40" t="s">
        <v>63</v>
      </c>
      <c r="B35" s="40" t="s">
        <v>46</v>
      </c>
      <c r="C35" s="41" t="s">
        <v>11</v>
      </c>
      <c r="D35" s="42" t="s">
        <v>12</v>
      </c>
      <c r="E35" s="19"/>
      <c r="F35" s="71">
        <v>46.063480508676001</v>
      </c>
      <c r="G35" s="72">
        <v>45.107379724181399</v>
      </c>
      <c r="H35" s="73">
        <v>104.061167909695</v>
      </c>
      <c r="I35" s="74">
        <v>98.905945504405096</v>
      </c>
      <c r="J35" s="73">
        <v>47.9341957971832</v>
      </c>
      <c r="K35" s="74">
        <v>44.613880408463999</v>
      </c>
      <c r="L35" s="71">
        <v>2.1196105611560698</v>
      </c>
      <c r="M35" s="72">
        <v>5.2122472304365699</v>
      </c>
      <c r="N35" s="72">
        <v>7.44233713436254</v>
      </c>
      <c r="O35" s="72">
        <v>8.76571364186022</v>
      </c>
      <c r="P35" s="72">
        <v>1.2317086009053499</v>
      </c>
      <c r="Q35" s="72">
        <v>3.37742658764888</v>
      </c>
      <c r="R35" s="58"/>
    </row>
    <row r="36" spans="1:18" x14ac:dyDescent="0.25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67">
        <v>55.915376807916701</v>
      </c>
      <c r="G36" s="68">
        <v>53.454033183762903</v>
      </c>
      <c r="H36" s="69">
        <v>104.114991888365</v>
      </c>
      <c r="I36" s="70">
        <v>100.38909224011699</v>
      </c>
      <c r="J36" s="69">
        <v>58.216290027911597</v>
      </c>
      <c r="K36" s="70">
        <v>53.662018678910499</v>
      </c>
      <c r="L36" s="67">
        <v>4.6045985261622997</v>
      </c>
      <c r="M36" s="68">
        <v>3.7114586506438099</v>
      </c>
      <c r="N36" s="68">
        <v>8.4869549471327907</v>
      </c>
      <c r="O36" s="68">
        <v>11.537902913140501</v>
      </c>
      <c r="P36" s="68">
        <v>2.8122717311906502</v>
      </c>
      <c r="Q36" s="68">
        <v>7.5463640800390399</v>
      </c>
      <c r="R36" s="58"/>
    </row>
    <row r="37" spans="1:18" x14ac:dyDescent="0.25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71">
        <v>53.954310811966998</v>
      </c>
      <c r="G37" s="72">
        <v>55.565021115479801</v>
      </c>
      <c r="H37" s="73">
        <v>138.69629123057399</v>
      </c>
      <c r="I37" s="74">
        <v>144.562617116349</v>
      </c>
      <c r="J37" s="73">
        <v>74.832628055214798</v>
      </c>
      <c r="K37" s="74">
        <v>80.326248725789995</v>
      </c>
      <c r="L37" s="71">
        <v>-2.8987846511662201</v>
      </c>
      <c r="M37" s="72">
        <v>-4.0579826256564298</v>
      </c>
      <c r="N37" s="72">
        <v>-6.8391350993231397</v>
      </c>
      <c r="O37" s="72">
        <v>-4.8638588608582198</v>
      </c>
      <c r="P37" s="72">
        <v>2.1202854230377102</v>
      </c>
      <c r="Q37" s="72">
        <v>-0.839961736532438</v>
      </c>
      <c r="R37" s="58"/>
    </row>
    <row r="38" spans="1:18" x14ac:dyDescent="0.25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67">
        <v>58.750432007156</v>
      </c>
      <c r="G38" s="68">
        <v>47.6151646722439</v>
      </c>
      <c r="H38" s="69">
        <v>107.742319390977</v>
      </c>
      <c r="I38" s="70">
        <v>97.727587127193402</v>
      </c>
      <c r="J38" s="69">
        <v>63.299078096728898</v>
      </c>
      <c r="K38" s="70">
        <v>46.533151540823802</v>
      </c>
      <c r="L38" s="67">
        <v>23.385968339206599</v>
      </c>
      <c r="M38" s="68">
        <v>10.247600046391501</v>
      </c>
      <c r="N38" s="68">
        <v>36.030068887975801</v>
      </c>
      <c r="O38" s="68">
        <v>41.717315652454602</v>
      </c>
      <c r="P38" s="68">
        <v>4.1808747220163003</v>
      </c>
      <c r="Q38" s="68">
        <v>28.544581100015499</v>
      </c>
      <c r="R38" s="58"/>
    </row>
    <row r="39" spans="1:18" x14ac:dyDescent="0.25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71">
        <v>49.295576218653103</v>
      </c>
      <c r="G39" s="72">
        <v>46.497757847533599</v>
      </c>
      <c r="H39" s="73">
        <v>98.256582270259003</v>
      </c>
      <c r="I39" s="74">
        <v>99.170150035132096</v>
      </c>
      <c r="J39" s="73">
        <v>48.436148402879098</v>
      </c>
      <c r="K39" s="74">
        <v>46.111896220371499</v>
      </c>
      <c r="L39" s="71">
        <v>6.01710383604639</v>
      </c>
      <c r="M39" s="72">
        <v>-0.92121244603291996</v>
      </c>
      <c r="N39" s="72">
        <v>5.0404610805850796</v>
      </c>
      <c r="O39" s="72">
        <v>5.07814375720592</v>
      </c>
      <c r="P39" s="72">
        <v>3.5874439461883401E-2</v>
      </c>
      <c r="Q39" s="72">
        <v>6.0551368777812904</v>
      </c>
      <c r="R39" s="58"/>
    </row>
    <row r="40" spans="1:18" x14ac:dyDescent="0.25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67">
        <v>51.278425081616497</v>
      </c>
      <c r="G40" s="68">
        <v>49.350527863156401</v>
      </c>
      <c r="H40" s="69">
        <v>101.943048119537</v>
      </c>
      <c r="I40" s="70">
        <v>98.805803027430997</v>
      </c>
      <c r="J40" s="69">
        <v>52.2747895558932</v>
      </c>
      <c r="K40" s="70">
        <v>48.761185353467802</v>
      </c>
      <c r="L40" s="67">
        <v>3.9065381910522299</v>
      </c>
      <c r="M40" s="68">
        <v>3.1751627900188502</v>
      </c>
      <c r="N40" s="68">
        <v>7.2057399280912504</v>
      </c>
      <c r="O40" s="68">
        <v>1.81035282974578</v>
      </c>
      <c r="P40" s="68">
        <v>-5.0327408793264699</v>
      </c>
      <c r="Q40" s="68">
        <v>-1.32280863278182</v>
      </c>
      <c r="R40" s="58"/>
    </row>
    <row r="41" spans="1:18" x14ac:dyDescent="0.25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71">
        <v>54.052922458549602</v>
      </c>
      <c r="G41" s="72">
        <v>55.336831935356301</v>
      </c>
      <c r="H41" s="73">
        <v>112.82885030983699</v>
      </c>
      <c r="I41" s="74">
        <v>113.64514017022699</v>
      </c>
      <c r="J41" s="73">
        <v>60.9872909688494</v>
      </c>
      <c r="K41" s="74">
        <v>62.887620218699197</v>
      </c>
      <c r="L41" s="71">
        <v>-2.3201716323524999</v>
      </c>
      <c r="M41" s="72">
        <v>-0.71827960189755002</v>
      </c>
      <c r="N41" s="72">
        <v>-3.0217859146858399</v>
      </c>
      <c r="O41" s="72">
        <v>1.7183112385772701</v>
      </c>
      <c r="P41" s="72">
        <v>4.8877958807254798</v>
      </c>
      <c r="Q41" s="72">
        <v>2.45421899490109</v>
      </c>
      <c r="R41" s="58"/>
    </row>
    <row r="42" spans="1:18" x14ac:dyDescent="0.25">
      <c r="B42" s="19"/>
      <c r="C42" s="41"/>
      <c r="D42" s="42"/>
    </row>
    <row r="43" spans="1:18" x14ac:dyDescent="0.25">
      <c r="B43" s="19"/>
      <c r="C43" s="41"/>
      <c r="D43" s="42"/>
    </row>
    <row r="44" spans="1:18" x14ac:dyDescent="0.25">
      <c r="A44" s="33" t="s">
        <v>50</v>
      </c>
      <c r="B44" s="19" t="s">
        <v>50</v>
      </c>
      <c r="C44" s="41" t="s">
        <v>11</v>
      </c>
      <c r="D44" s="42" t="s">
        <v>12</v>
      </c>
      <c r="F44" s="75">
        <v>56.964541227944203</v>
      </c>
      <c r="G44" s="76">
        <v>56.373808926780299</v>
      </c>
      <c r="H44" s="77">
        <v>114.418799893875</v>
      </c>
      <c r="I44" s="78">
        <v>114.792330726736</v>
      </c>
      <c r="J44" s="77">
        <v>65.178144438065601</v>
      </c>
      <c r="K44" s="78">
        <v>64.712809186488002</v>
      </c>
      <c r="L44" s="75">
        <v>1.0478843143829299</v>
      </c>
      <c r="M44" s="76">
        <v>-0.32539702826498401</v>
      </c>
      <c r="N44" s="76">
        <v>0.71907750169929197</v>
      </c>
      <c r="O44" s="76">
        <v>3.6960738057396099</v>
      </c>
      <c r="P44" s="76">
        <v>2.9557422266800399</v>
      </c>
      <c r="Q44" s="76">
        <v>4.0345993002299396</v>
      </c>
      <c r="R44" s="58"/>
    </row>
    <row r="45" spans="1:18" x14ac:dyDescent="0.25">
      <c r="A45" s="40" t="s">
        <v>51</v>
      </c>
      <c r="B45" s="19" t="s">
        <v>51</v>
      </c>
      <c r="C45" s="41" t="s">
        <v>11</v>
      </c>
      <c r="D45" s="42" t="s">
        <v>12</v>
      </c>
      <c r="F45" s="71">
        <v>54.626940690271397</v>
      </c>
      <c r="G45" s="72">
        <v>53.563051491120198</v>
      </c>
      <c r="H45" s="73">
        <v>101.86706128916801</v>
      </c>
      <c r="I45" s="74">
        <v>98.078094046501903</v>
      </c>
      <c r="J45" s="64">
        <v>55.646859153356402</v>
      </c>
      <c r="K45" s="65">
        <v>52.533620015637197</v>
      </c>
      <c r="L45" s="71">
        <v>1.98623709727869</v>
      </c>
      <c r="M45" s="72">
        <v>3.8632145939438098</v>
      </c>
      <c r="N45" s="72">
        <v>5.9261842926349004</v>
      </c>
      <c r="O45" s="72">
        <v>5.9261842926349004</v>
      </c>
      <c r="P45" s="72">
        <v>0</v>
      </c>
      <c r="Q45" s="72">
        <v>1.98623709727869</v>
      </c>
      <c r="R45" s="58"/>
    </row>
    <row r="46" spans="1:18" x14ac:dyDescent="0.25">
      <c r="A46" s="40" t="s">
        <v>52</v>
      </c>
      <c r="B46" s="19" t="s">
        <v>52</v>
      </c>
      <c r="C46" s="41" t="s">
        <v>11</v>
      </c>
      <c r="D46" s="42" t="s">
        <v>12</v>
      </c>
      <c r="F46" s="67">
        <v>37.721215351812297</v>
      </c>
      <c r="G46" s="68">
        <v>47.768173086644403</v>
      </c>
      <c r="H46" s="69">
        <v>97.505376951882894</v>
      </c>
      <c r="I46" s="70">
        <v>93.904809778295103</v>
      </c>
      <c r="J46" s="69">
        <v>36.780213219616201</v>
      </c>
      <c r="K46" s="70">
        <v>44.856612071580201</v>
      </c>
      <c r="L46" s="67">
        <v>-21.032744368532398</v>
      </c>
      <c r="M46" s="68">
        <v>3.8342734329461998</v>
      </c>
      <c r="N46" s="68">
        <v>-18.004923865128401</v>
      </c>
      <c r="O46" s="68">
        <v>-22.241045986745899</v>
      </c>
      <c r="P46" s="68">
        <v>-5.1663128096249098</v>
      </c>
      <c r="Q46" s="68">
        <v>-25.1124398116302</v>
      </c>
      <c r="R46" s="58"/>
    </row>
    <row r="47" spans="1:18" x14ac:dyDescent="0.25">
      <c r="A47" s="40" t="s">
        <v>53</v>
      </c>
      <c r="B47" s="19" t="s">
        <v>53</v>
      </c>
      <c r="C47" s="41" t="s">
        <v>11</v>
      </c>
      <c r="D47" s="42" t="s">
        <v>12</v>
      </c>
      <c r="F47" s="71">
        <v>50.857402703869802</v>
      </c>
      <c r="G47" s="72">
        <v>52.196860970044803</v>
      </c>
      <c r="H47" s="73">
        <v>102.710921494583</v>
      </c>
      <c r="I47" s="74">
        <v>103.43868873147299</v>
      </c>
      <c r="J47" s="73">
        <v>52.2361069653562</v>
      </c>
      <c r="K47" s="74">
        <v>53.991748546404601</v>
      </c>
      <c r="L47" s="71">
        <v>-2.5661663197403901</v>
      </c>
      <c r="M47" s="72">
        <v>-0.70357353308945303</v>
      </c>
      <c r="N47" s="72">
        <v>-3.2516849857890899</v>
      </c>
      <c r="O47" s="72">
        <v>-2.7183480611873101</v>
      </c>
      <c r="P47" s="72">
        <v>0.551262235960844</v>
      </c>
      <c r="Q47" s="72">
        <v>-2.0290503896122201</v>
      </c>
      <c r="R47" s="58"/>
    </row>
    <row r="48" spans="1:18" x14ac:dyDescent="0.25">
      <c r="A48" s="40" t="s">
        <v>54</v>
      </c>
      <c r="B48" s="19" t="s">
        <v>54</v>
      </c>
      <c r="C48" s="41" t="s">
        <v>11</v>
      </c>
      <c r="D48" s="42" t="s">
        <v>12</v>
      </c>
      <c r="F48" s="67">
        <v>61.058534357706897</v>
      </c>
      <c r="G48" s="68">
        <v>59.208697500633598</v>
      </c>
      <c r="H48" s="69">
        <v>139.40846927911301</v>
      </c>
      <c r="I48" s="70">
        <v>132.53251402433699</v>
      </c>
      <c r="J48" s="69">
        <v>85.120768112340798</v>
      </c>
      <c r="K48" s="70">
        <v>78.470775318654901</v>
      </c>
      <c r="L48" s="67">
        <v>3.1242654122792501</v>
      </c>
      <c r="M48" s="68">
        <v>5.1881270836778297</v>
      </c>
      <c r="N48" s="68">
        <v>8.4744833559775206</v>
      </c>
      <c r="O48" s="68">
        <v>10.049276500331599</v>
      </c>
      <c r="P48" s="68">
        <v>1.4517636734771699</v>
      </c>
      <c r="Q48" s="68">
        <v>4.6213860360749104</v>
      </c>
      <c r="R48" s="58"/>
    </row>
    <row r="49" spans="1:18" x14ac:dyDescent="0.25">
      <c r="A49" s="40" t="s">
        <v>55</v>
      </c>
      <c r="B49" s="19" t="s">
        <v>55</v>
      </c>
      <c r="C49" s="41" t="s">
        <v>11</v>
      </c>
      <c r="D49" s="42" t="s">
        <v>12</v>
      </c>
      <c r="F49" s="71">
        <v>45.745270848655103</v>
      </c>
      <c r="G49" s="72">
        <v>46.145303410169603</v>
      </c>
      <c r="H49" s="73">
        <v>95.615160703696304</v>
      </c>
      <c r="I49" s="74">
        <v>96.7234790291633</v>
      </c>
      <c r="J49" s="73">
        <v>43.739414236282698</v>
      </c>
      <c r="K49" s="74">
        <v>44.633342866879197</v>
      </c>
      <c r="L49" s="71">
        <v>-0.86689767311486599</v>
      </c>
      <c r="M49" s="72">
        <v>-1.1458627590647199</v>
      </c>
      <c r="N49" s="72">
        <v>-2.0028269745841598</v>
      </c>
      <c r="O49" s="72">
        <v>-1.0761200223077001</v>
      </c>
      <c r="P49" s="72">
        <v>0.94564661782245596</v>
      </c>
      <c r="Q49" s="72">
        <v>7.0551156181797803E-2</v>
      </c>
      <c r="R49" s="58"/>
    </row>
    <row r="50" spans="1:18" x14ac:dyDescent="0.25">
      <c r="A50" s="40" t="s">
        <v>56</v>
      </c>
      <c r="B50" s="19" t="s">
        <v>56</v>
      </c>
      <c r="C50" s="41" t="s">
        <v>11</v>
      </c>
      <c r="D50" s="42" t="s">
        <v>12</v>
      </c>
      <c r="F50" s="67">
        <v>57.920909869610703</v>
      </c>
      <c r="G50" s="68">
        <v>53.929409792085799</v>
      </c>
      <c r="H50" s="69">
        <v>106.248281093812</v>
      </c>
      <c r="I50" s="70">
        <v>101.732289707276</v>
      </c>
      <c r="J50" s="69">
        <v>61.5399711303575</v>
      </c>
      <c r="K50" s="70">
        <v>54.863623407109301</v>
      </c>
      <c r="L50" s="67">
        <v>7.4013420375140804</v>
      </c>
      <c r="M50" s="68">
        <v>4.4390934279857603</v>
      </c>
      <c r="N50" s="68">
        <v>12.1689879534698</v>
      </c>
      <c r="O50" s="68">
        <v>18.567359801519899</v>
      </c>
      <c r="P50" s="68">
        <v>5.7042253521126698</v>
      </c>
      <c r="Q50" s="68">
        <v>13.527756618527199</v>
      </c>
      <c r="R50" s="58"/>
    </row>
    <row r="51" spans="1:18" x14ac:dyDescent="0.25">
      <c r="A51" s="40" t="s">
        <v>57</v>
      </c>
      <c r="B51" s="19" t="s">
        <v>57</v>
      </c>
      <c r="C51" s="41" t="s">
        <v>11</v>
      </c>
      <c r="D51" s="42" t="s">
        <v>12</v>
      </c>
      <c r="F51" s="71">
        <v>53.072057826970799</v>
      </c>
      <c r="G51" s="72">
        <v>46.7181685811357</v>
      </c>
      <c r="H51" s="73">
        <v>108.014809305931</v>
      </c>
      <c r="I51" s="74">
        <v>101.70525340674899</v>
      </c>
      <c r="J51" s="73">
        <v>57.325682056536102</v>
      </c>
      <c r="K51" s="74">
        <v>47.5148317424364</v>
      </c>
      <c r="L51" s="71">
        <v>13.600467310271901</v>
      </c>
      <c r="M51" s="72">
        <v>6.20376596865467</v>
      </c>
      <c r="N51" s="72">
        <v>20.647974441499301</v>
      </c>
      <c r="O51" s="72">
        <v>20.975896455836299</v>
      </c>
      <c r="P51" s="72">
        <v>0.27180067950169801</v>
      </c>
      <c r="Q51" s="72">
        <v>13.909234152338399</v>
      </c>
      <c r="R51" s="58"/>
    </row>
    <row r="52" spans="1:18" x14ac:dyDescent="0.25">
      <c r="A52" s="40" t="s">
        <v>58</v>
      </c>
      <c r="B52" s="19" t="s">
        <v>58</v>
      </c>
      <c r="C52" s="41" t="s">
        <v>11</v>
      </c>
      <c r="D52" s="42" t="s">
        <v>12</v>
      </c>
      <c r="F52" s="67">
        <v>46.940516821062801</v>
      </c>
      <c r="G52" s="68">
        <v>45.800312825860203</v>
      </c>
      <c r="H52" s="69">
        <v>87.701401713840497</v>
      </c>
      <c r="I52" s="70">
        <v>85.574363936479003</v>
      </c>
      <c r="J52" s="69">
        <v>41.167491223793199</v>
      </c>
      <c r="K52" s="70">
        <v>39.193326381647502</v>
      </c>
      <c r="L52" s="67">
        <v>2.48951136979752</v>
      </c>
      <c r="M52" s="68">
        <v>2.4856016212290002</v>
      </c>
      <c r="N52" s="68">
        <v>5.0369923259949001</v>
      </c>
      <c r="O52" s="68">
        <v>12.3205793850967</v>
      </c>
      <c r="P52" s="68">
        <v>6.9343065693430601</v>
      </c>
      <c r="Q52" s="68">
        <v>9.5964482896009997</v>
      </c>
      <c r="R52" s="58"/>
    </row>
    <row r="53" spans="1:18" x14ac:dyDescent="0.25">
      <c r="A53" s="40" t="s">
        <v>59</v>
      </c>
      <c r="B53" s="19" t="s">
        <v>59</v>
      </c>
      <c r="C53" s="41" t="s">
        <v>11</v>
      </c>
      <c r="D53" s="42" t="s">
        <v>12</v>
      </c>
      <c r="F53" s="71">
        <v>52.312404436100401</v>
      </c>
      <c r="G53" s="72">
        <v>50.357488017987798</v>
      </c>
      <c r="H53" s="73">
        <v>116.576109811031</v>
      </c>
      <c r="I53" s="74">
        <v>110.76901309154201</v>
      </c>
      <c r="J53" s="73">
        <v>60.983766040219002</v>
      </c>
      <c r="K53" s="74">
        <v>55.780492495216997</v>
      </c>
      <c r="L53" s="71">
        <v>3.8820769165735598</v>
      </c>
      <c r="M53" s="72">
        <v>5.24252817409233</v>
      </c>
      <c r="N53" s="72">
        <v>9.3281240667571996</v>
      </c>
      <c r="O53" s="72">
        <v>11.4111395466981</v>
      </c>
      <c r="P53" s="72">
        <v>1.90528786414469</v>
      </c>
      <c r="Q53" s="72">
        <v>5.86132952108649</v>
      </c>
      <c r="R53" s="58"/>
    </row>
    <row r="54" spans="1:18" x14ac:dyDescent="0.25">
      <c r="A54" s="66" t="s">
        <v>66</v>
      </c>
      <c r="B54" s="19" t="s">
        <v>72</v>
      </c>
      <c r="C54" s="41" t="s">
        <v>11</v>
      </c>
      <c r="D54" s="42" t="s">
        <v>12</v>
      </c>
      <c r="F54" s="67">
        <v>54.568999702587398</v>
      </c>
      <c r="G54" s="68">
        <v>55.494505494505397</v>
      </c>
      <c r="H54" s="69">
        <v>284.06254002498002</v>
      </c>
      <c r="I54" s="70">
        <v>270.74960302634003</v>
      </c>
      <c r="J54" s="69">
        <v>155.01008662139299</v>
      </c>
      <c r="K54" s="70">
        <v>150.25115332780399</v>
      </c>
      <c r="L54" s="67">
        <v>-1.66774311018888</v>
      </c>
      <c r="M54" s="68">
        <v>4.9170661193341001</v>
      </c>
      <c r="N54" s="68">
        <v>3.1673189777165902</v>
      </c>
      <c r="O54" s="68">
        <v>7.8839670877283101</v>
      </c>
      <c r="P54" s="68">
        <v>4.5718432510885298</v>
      </c>
      <c r="Q54" s="68">
        <v>2.8278535400709801</v>
      </c>
    </row>
    <row r="55" spans="1:18" x14ac:dyDescent="0.25">
      <c r="A55" s="19" t="s">
        <v>67</v>
      </c>
      <c r="B55" t="s">
        <v>73</v>
      </c>
      <c r="C55" s="41" t="s">
        <v>11</v>
      </c>
      <c r="D55" s="42" t="s">
        <v>12</v>
      </c>
      <c r="F55" s="71">
        <v>61.245995220354096</v>
      </c>
      <c r="G55" s="72">
        <v>60.007356104504403</v>
      </c>
      <c r="H55" s="73">
        <v>177.08382907846999</v>
      </c>
      <c r="I55" s="74">
        <v>170.70582065608201</v>
      </c>
      <c r="J55" s="73">
        <v>108.45675349342</v>
      </c>
      <c r="K55" s="74">
        <v>102.43604969221199</v>
      </c>
      <c r="L55" s="71">
        <v>2.0641454585877499</v>
      </c>
      <c r="M55" s="72">
        <v>3.7362571456996201</v>
      </c>
      <c r="N55" s="72">
        <v>5.8775243864814897</v>
      </c>
      <c r="O55" s="72">
        <v>7.7709358907346697</v>
      </c>
      <c r="P55" s="72">
        <v>1.7883035282745201</v>
      </c>
      <c r="Q55" s="72">
        <v>3.8893621729269201</v>
      </c>
    </row>
    <row r="56" spans="1:18" x14ac:dyDescent="0.25">
      <c r="A56" s="66" t="s">
        <v>68</v>
      </c>
      <c r="B56" t="s">
        <v>74</v>
      </c>
      <c r="C56" s="41" t="s">
        <v>11</v>
      </c>
      <c r="D56" s="42" t="s">
        <v>12</v>
      </c>
      <c r="F56" s="67">
        <v>60.697893184993397</v>
      </c>
      <c r="G56" s="68">
        <v>60.033288832259899</v>
      </c>
      <c r="H56" s="69">
        <v>135.22241136754701</v>
      </c>
      <c r="I56" s="70">
        <v>131.356128090575</v>
      </c>
      <c r="J56" s="69">
        <v>82.077154814046494</v>
      </c>
      <c r="K56" s="70">
        <v>78.857403775488393</v>
      </c>
      <c r="L56" s="67">
        <v>1.10705970913984</v>
      </c>
      <c r="M56" s="68">
        <v>2.9433596537699498</v>
      </c>
      <c r="N56" s="68">
        <v>4.0830041117317597</v>
      </c>
      <c r="O56" s="68">
        <v>5.61331037291</v>
      </c>
      <c r="P56" s="68">
        <v>1.47027487747709</v>
      </c>
      <c r="Q56" s="68">
        <v>2.5936114073990901</v>
      </c>
    </row>
    <row r="57" spans="1:18" x14ac:dyDescent="0.25">
      <c r="A57" s="19" t="s">
        <v>69</v>
      </c>
      <c r="B57" t="s">
        <v>75</v>
      </c>
      <c r="C57" s="41" t="s">
        <v>11</v>
      </c>
      <c r="D57" s="42" t="s">
        <v>12</v>
      </c>
      <c r="F57" s="71">
        <v>55.100032910073203</v>
      </c>
      <c r="G57" s="72">
        <v>55.341645621037301</v>
      </c>
      <c r="H57" s="73">
        <v>110.16758027487199</v>
      </c>
      <c r="I57" s="74">
        <v>107.672416158998</v>
      </c>
      <c r="J57" s="73">
        <v>60.702372987686097</v>
      </c>
      <c r="K57" s="74">
        <v>59.5876869823216</v>
      </c>
      <c r="L57" s="71">
        <v>-0.43658389311126</v>
      </c>
      <c r="M57" s="72">
        <v>2.3173661415652602</v>
      </c>
      <c r="N57" s="72">
        <v>1.8706650011355099</v>
      </c>
      <c r="O57" s="72">
        <v>4.9611658283426596</v>
      </c>
      <c r="P57" s="72">
        <v>3.03374953640746</v>
      </c>
      <c r="Q57" s="72">
        <v>2.5839207814629099</v>
      </c>
    </row>
    <row r="58" spans="1:18" x14ac:dyDescent="0.25">
      <c r="A58" s="66" t="s">
        <v>70</v>
      </c>
      <c r="B58" t="s">
        <v>76</v>
      </c>
      <c r="C58" s="41" t="s">
        <v>11</v>
      </c>
      <c r="D58" s="42" t="s">
        <v>12</v>
      </c>
      <c r="F58" s="67">
        <v>52.703581890463902</v>
      </c>
      <c r="G58" s="68">
        <v>52.539065084216503</v>
      </c>
      <c r="H58" s="69">
        <v>81.493935473665601</v>
      </c>
      <c r="I58" s="70">
        <v>79.300064847576706</v>
      </c>
      <c r="J58" s="69">
        <v>42.9502230181252</v>
      </c>
      <c r="K58" s="70">
        <v>41.663512682094201</v>
      </c>
      <c r="L58" s="67">
        <v>0.31313234444457699</v>
      </c>
      <c r="M58" s="68">
        <v>2.7665432938872598</v>
      </c>
      <c r="N58" s="68">
        <v>3.0883385802080601</v>
      </c>
      <c r="O58" s="68">
        <v>4.3009179077700201</v>
      </c>
      <c r="P58" s="68">
        <v>1.17625266277669</v>
      </c>
      <c r="Q58" s="68">
        <v>1.49306823476081</v>
      </c>
    </row>
    <row r="59" spans="1:18" x14ac:dyDescent="0.25">
      <c r="A59" s="19" t="s">
        <v>71</v>
      </c>
      <c r="B59" t="s">
        <v>77</v>
      </c>
      <c r="C59" s="41" t="s">
        <v>11</v>
      </c>
      <c r="D59" s="42" t="s">
        <v>12</v>
      </c>
      <c r="F59" s="71">
        <v>47.587876800192603</v>
      </c>
      <c r="G59" s="72">
        <v>44.955871765377601</v>
      </c>
      <c r="H59" s="73">
        <v>61.969746904449799</v>
      </c>
      <c r="I59" s="74">
        <v>62.075699319605697</v>
      </c>
      <c r="J59" s="73">
        <v>29.490086810280701</v>
      </c>
      <c r="K59" s="74">
        <v>27.906671783583299</v>
      </c>
      <c r="L59" s="71">
        <v>5.8546412992529202</v>
      </c>
      <c r="M59" s="72">
        <v>-0.170682596116184</v>
      </c>
      <c r="N59" s="72">
        <v>5.6739658493738796</v>
      </c>
      <c r="O59" s="72">
        <v>5.3219845578058402</v>
      </c>
      <c r="P59" s="72">
        <v>-0.33308231477726902</v>
      </c>
      <c r="Q59" s="72">
        <v>5.5020582097141899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topLeftCell="A41" workbookViewId="0">
      <selection activeCell="F44" sqref="F44:Q59"/>
    </sheetView>
  </sheetViews>
  <sheetFormatPr defaultColWidth="8.81640625" defaultRowHeight="12.5" x14ac:dyDescent="0.25"/>
  <cols>
    <col min="1" max="1" width="33" customWidth="1"/>
    <col min="2" max="2" width="21.7265625" customWidth="1"/>
    <col min="12" max="12" width="12.1796875" customWidth="1"/>
  </cols>
  <sheetData>
    <row r="1" spans="1:18" ht="25" x14ac:dyDescent="0.5">
      <c r="A1" s="43" t="s">
        <v>87</v>
      </c>
      <c r="B1" s="56" t="s">
        <v>60</v>
      </c>
      <c r="D1" s="46"/>
      <c r="E1" s="1"/>
      <c r="F1" s="128" t="s">
        <v>86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</row>
    <row r="2" spans="1:18" ht="25" x14ac:dyDescent="0.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27"/>
      <c r="C6" s="129" t="s">
        <v>0</v>
      </c>
      <c r="D6" s="130"/>
      <c r="E6" s="28"/>
      <c r="F6" s="128" t="s">
        <v>86</v>
      </c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</row>
    <row r="7" spans="1:18" ht="13" x14ac:dyDescent="0.3">
      <c r="A7" s="4"/>
      <c r="B7" s="29"/>
      <c r="C7" s="3"/>
      <c r="D7" s="17"/>
      <c r="E7" s="30"/>
      <c r="F7" s="131" t="s">
        <v>1</v>
      </c>
      <c r="G7" s="132"/>
      <c r="H7" s="131" t="s">
        <v>2</v>
      </c>
      <c r="I7" s="132"/>
      <c r="J7" s="131" t="s">
        <v>3</v>
      </c>
      <c r="K7" s="132"/>
      <c r="L7" s="49" t="s">
        <v>79</v>
      </c>
      <c r="M7" s="50"/>
      <c r="N7" s="50"/>
      <c r="O7" s="50"/>
      <c r="P7" s="50"/>
      <c r="Q7" s="51"/>
    </row>
    <row r="8" spans="1:18" x14ac:dyDescent="0.25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5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75">
        <v>55.629135280581799</v>
      </c>
      <c r="G9" s="76">
        <v>55.235330787214899</v>
      </c>
      <c r="H9" s="77">
        <v>155.34324966794</v>
      </c>
      <c r="I9" s="78">
        <v>151.76714987949501</v>
      </c>
      <c r="J9" s="77">
        <v>86.416106507030904</v>
      </c>
      <c r="K9" s="78">
        <v>83.829087262267706</v>
      </c>
      <c r="L9" s="75">
        <v>0.71295760839018696</v>
      </c>
      <c r="M9" s="76">
        <v>2.3563068762144499</v>
      </c>
      <c r="N9" s="76">
        <v>3.0860639537556298</v>
      </c>
      <c r="O9" s="76">
        <v>3.7479461458944101</v>
      </c>
      <c r="P9" s="76">
        <v>0.642067576113588</v>
      </c>
      <c r="Q9" s="76">
        <v>1.35960285413868</v>
      </c>
      <c r="R9" s="58"/>
    </row>
    <row r="10" spans="1:18" x14ac:dyDescent="0.25">
      <c r="A10" s="36"/>
      <c r="B10" s="19"/>
      <c r="C10" s="37"/>
      <c r="D10" s="38"/>
      <c r="E10" s="1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57"/>
    </row>
    <row r="11" spans="1:18" x14ac:dyDescent="0.25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75">
        <v>52.050849282680701</v>
      </c>
      <c r="G11" s="76">
        <v>50.927557291838603</v>
      </c>
      <c r="H11" s="77">
        <v>119.03283834081699</v>
      </c>
      <c r="I11" s="78">
        <v>113.044704132051</v>
      </c>
      <c r="J11" s="77">
        <v>61.957603281675702</v>
      </c>
      <c r="K11" s="78">
        <v>57.570906462240202</v>
      </c>
      <c r="L11" s="75">
        <v>2.2056663436754498</v>
      </c>
      <c r="M11" s="76">
        <v>5.2971382027504701</v>
      </c>
      <c r="N11" s="76">
        <v>7.6196417409419697</v>
      </c>
      <c r="O11" s="76">
        <v>9.24546066745655</v>
      </c>
      <c r="P11" s="76">
        <v>1.5107083616094801</v>
      </c>
      <c r="Q11" s="76">
        <v>3.74969589116805</v>
      </c>
      <c r="R11" s="58"/>
    </row>
    <row r="12" spans="1:18" x14ac:dyDescent="0.25">
      <c r="A12" s="36"/>
      <c r="B12" s="19"/>
      <c r="C12" s="37"/>
      <c r="D12" s="38"/>
      <c r="E12" s="1"/>
      <c r="F12" s="80"/>
      <c r="G12" s="80"/>
      <c r="H12" s="81"/>
      <c r="I12" s="81"/>
      <c r="J12" s="81"/>
      <c r="K12" s="81"/>
      <c r="L12" s="80"/>
      <c r="M12" s="80"/>
      <c r="N12" s="80"/>
      <c r="O12" s="80"/>
      <c r="P12" s="80"/>
      <c r="Q12" s="80"/>
      <c r="R12" s="57"/>
    </row>
    <row r="13" spans="1:18" ht="13" x14ac:dyDescent="0.3">
      <c r="A13" s="39" t="s">
        <v>14</v>
      </c>
      <c r="B13" s="19"/>
      <c r="C13" s="7"/>
      <c r="D13" s="18"/>
      <c r="E13" s="1"/>
      <c r="F13" s="82"/>
      <c r="G13" s="82"/>
      <c r="H13" s="83"/>
      <c r="I13" s="83"/>
      <c r="J13" s="83"/>
      <c r="K13" s="83"/>
      <c r="L13" s="82"/>
      <c r="M13" s="82"/>
      <c r="N13" s="82"/>
      <c r="O13" s="82"/>
      <c r="P13" s="82"/>
      <c r="Q13" s="82"/>
      <c r="R13" s="57"/>
    </row>
    <row r="14" spans="1:18" x14ac:dyDescent="0.25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75">
        <v>47.391338039021697</v>
      </c>
      <c r="G14" s="76">
        <v>47.907205933386798</v>
      </c>
      <c r="H14" s="77">
        <v>100.261036575707</v>
      </c>
      <c r="I14" s="78">
        <v>100.409591976187</v>
      </c>
      <c r="J14" s="77">
        <v>47.5150467650206</v>
      </c>
      <c r="K14" s="78">
        <v>48.103430004905597</v>
      </c>
      <c r="L14" s="75">
        <v>-1.0768064726679201</v>
      </c>
      <c r="M14" s="76">
        <v>-0.147949411562002</v>
      </c>
      <c r="N14" s="76">
        <v>-1.22316275538995</v>
      </c>
      <c r="O14" s="76">
        <v>-0.70552629611253603</v>
      </c>
      <c r="P14" s="76">
        <v>0.52404639965900801</v>
      </c>
      <c r="Q14" s="76">
        <v>-0.55840303856022799</v>
      </c>
      <c r="R14" s="58"/>
    </row>
    <row r="15" spans="1:18" x14ac:dyDescent="0.25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71">
        <v>55.697753215181102</v>
      </c>
      <c r="G15" s="72">
        <v>55.112846583045403</v>
      </c>
      <c r="H15" s="73">
        <v>108.332635455694</v>
      </c>
      <c r="I15" s="74">
        <v>107.780155642125</v>
      </c>
      <c r="J15" s="73">
        <v>60.3388439476145</v>
      </c>
      <c r="K15" s="74">
        <v>59.400711826012298</v>
      </c>
      <c r="L15" s="71">
        <v>1.0612890975506699</v>
      </c>
      <c r="M15" s="72">
        <v>0.51259882700785597</v>
      </c>
      <c r="N15" s="72">
        <v>1.5793280800237299</v>
      </c>
      <c r="O15" s="72">
        <v>4.2936623714682796</v>
      </c>
      <c r="P15" s="72">
        <v>2.67213255171978</v>
      </c>
      <c r="Q15" s="72">
        <v>3.7617807007139601</v>
      </c>
      <c r="R15" s="58"/>
    </row>
    <row r="16" spans="1:18" x14ac:dyDescent="0.25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67">
        <v>46.764806178245003</v>
      </c>
      <c r="G16" s="68">
        <v>46.136069005906698</v>
      </c>
      <c r="H16" s="69">
        <v>105.41948947396099</v>
      </c>
      <c r="I16" s="70">
        <v>103.084472053518</v>
      </c>
      <c r="J16" s="69">
        <v>49.299219926593302</v>
      </c>
      <c r="K16" s="70">
        <v>47.559123160986097</v>
      </c>
      <c r="L16" s="67">
        <v>1.36278878085128</v>
      </c>
      <c r="M16" s="68">
        <v>2.26514951663134</v>
      </c>
      <c r="N16" s="68">
        <v>3.6588075009647798</v>
      </c>
      <c r="O16" s="68">
        <v>5.0619072083624204</v>
      </c>
      <c r="P16" s="68">
        <v>1.3535750036334999</v>
      </c>
      <c r="Q16" s="68">
        <v>2.7348101527747102</v>
      </c>
      <c r="R16" s="58"/>
    </row>
    <row r="17" spans="1:18" x14ac:dyDescent="0.25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71">
        <v>56.8915327418934</v>
      </c>
      <c r="G17" s="72">
        <v>55.6156025397107</v>
      </c>
      <c r="H17" s="73">
        <v>187.300556218748</v>
      </c>
      <c r="I17" s="74">
        <v>156.60234552569</v>
      </c>
      <c r="J17" s="73">
        <v>106.558157266937</v>
      </c>
      <c r="K17" s="74">
        <v>87.095338055432407</v>
      </c>
      <c r="L17" s="71">
        <v>2.2941946934255202</v>
      </c>
      <c r="M17" s="72">
        <v>19.6026506435831</v>
      </c>
      <c r="N17" s="72">
        <v>22.3465683078445</v>
      </c>
      <c r="O17" s="72">
        <v>24.838628517427999</v>
      </c>
      <c r="P17" s="72">
        <v>2.0368860721234698</v>
      </c>
      <c r="Q17" s="72">
        <v>4.3778108977267802</v>
      </c>
      <c r="R17" s="58"/>
    </row>
    <row r="18" spans="1:18" x14ac:dyDescent="0.25">
      <c r="A18" s="36"/>
      <c r="B18" s="19"/>
      <c r="C18" s="37"/>
      <c r="D18" s="38"/>
      <c r="E18" s="1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57"/>
    </row>
    <row r="19" spans="1:18" ht="13" x14ac:dyDescent="0.3">
      <c r="A19" s="39" t="s">
        <v>19</v>
      </c>
      <c r="B19" s="19"/>
      <c r="C19" s="7"/>
      <c r="D19" s="18"/>
      <c r="E19" s="1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57"/>
    </row>
    <row r="20" spans="1:18" x14ac:dyDescent="0.25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75">
        <v>63.7187465293824</v>
      </c>
      <c r="G20" s="76">
        <v>59.618451702260103</v>
      </c>
      <c r="H20" s="77">
        <v>184.96844428826401</v>
      </c>
      <c r="I20" s="78">
        <v>162.396174735637</v>
      </c>
      <c r="J20" s="77">
        <v>117.859574175381</v>
      </c>
      <c r="K20" s="78">
        <v>96.818085001084199</v>
      </c>
      <c r="L20" s="75">
        <v>6.8775600674764004</v>
      </c>
      <c r="M20" s="76">
        <v>13.8995081561321</v>
      </c>
      <c r="N20" s="76">
        <v>21.7330152461303</v>
      </c>
      <c r="O20" s="76">
        <v>18.844179762575799</v>
      </c>
      <c r="P20" s="76">
        <v>-2.37309120924473</v>
      </c>
      <c r="Q20" s="76">
        <v>4.3412580848598603</v>
      </c>
      <c r="R20" s="58"/>
    </row>
    <row r="21" spans="1:18" x14ac:dyDescent="0.25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71">
        <v>54.6026242059419</v>
      </c>
      <c r="G21" s="72">
        <v>51.454504687798398</v>
      </c>
      <c r="H21" s="73">
        <v>140.06809802018901</v>
      </c>
      <c r="I21" s="74">
        <v>127.233999128484</v>
      </c>
      <c r="J21" s="73">
        <v>76.480857194374295</v>
      </c>
      <c r="K21" s="74">
        <v>65.467624046039205</v>
      </c>
      <c r="L21" s="71">
        <v>6.1182583279049503</v>
      </c>
      <c r="M21" s="72">
        <v>10.087004243846</v>
      </c>
      <c r="N21" s="72">
        <v>16.822411548936198</v>
      </c>
      <c r="O21" s="72">
        <v>16.5743809511678</v>
      </c>
      <c r="P21" s="72">
        <v>-0.21231422505307801</v>
      </c>
      <c r="Q21" s="72">
        <v>5.8929541700962398</v>
      </c>
      <c r="R21" s="58"/>
    </row>
    <row r="22" spans="1:18" x14ac:dyDescent="0.25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67">
        <v>55.114938346154503</v>
      </c>
      <c r="G22" s="68">
        <v>53.004387144054803</v>
      </c>
      <c r="H22" s="69">
        <v>145.13205837847801</v>
      </c>
      <c r="I22" s="70">
        <v>130.19023790111899</v>
      </c>
      <c r="J22" s="69">
        <v>79.989444495803497</v>
      </c>
      <c r="K22" s="70">
        <v>69.006537720875599</v>
      </c>
      <c r="L22" s="67">
        <v>3.98184247723426</v>
      </c>
      <c r="M22" s="68">
        <v>11.4769131067315</v>
      </c>
      <c r="N22" s="68">
        <v>15.915748185124899</v>
      </c>
      <c r="O22" s="68">
        <v>17.3594174728259</v>
      </c>
      <c r="P22" s="68">
        <v>1.24544706849958</v>
      </c>
      <c r="Q22" s="68">
        <v>5.2768812861388401</v>
      </c>
      <c r="R22" s="58"/>
    </row>
    <row r="23" spans="1:18" x14ac:dyDescent="0.25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71">
        <v>59.326733293649497</v>
      </c>
      <c r="G23" s="72">
        <v>55.857180331463098</v>
      </c>
      <c r="H23" s="73">
        <v>162.39291790985601</v>
      </c>
      <c r="I23" s="74">
        <v>146.161451497022</v>
      </c>
      <c r="J23" s="73">
        <v>96.342413296155797</v>
      </c>
      <c r="K23" s="74">
        <v>81.641665537776007</v>
      </c>
      <c r="L23" s="71">
        <v>6.2114717241322399</v>
      </c>
      <c r="M23" s="72">
        <v>11.105162302773399</v>
      </c>
      <c r="N23" s="72">
        <v>18.006428043261401</v>
      </c>
      <c r="O23" s="72">
        <v>17.978244700555098</v>
      </c>
      <c r="P23" s="72">
        <v>-2.38828877151906E-2</v>
      </c>
      <c r="Q23" s="72">
        <v>6.1861053575997103</v>
      </c>
      <c r="R23" s="58"/>
    </row>
    <row r="24" spans="1:18" x14ac:dyDescent="0.25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67">
        <v>51.877663518503198</v>
      </c>
      <c r="G24" s="68">
        <v>51.3830940503954</v>
      </c>
      <c r="H24" s="69">
        <v>95.750533382419803</v>
      </c>
      <c r="I24" s="70">
        <v>92.777565687549099</v>
      </c>
      <c r="J24" s="69">
        <v>49.673139525303803</v>
      </c>
      <c r="K24" s="70">
        <v>47.671983834900701</v>
      </c>
      <c r="L24" s="67">
        <v>0.96251398878933103</v>
      </c>
      <c r="M24" s="68">
        <v>3.2044036430993001</v>
      </c>
      <c r="N24" s="68">
        <v>4.1977604652107399</v>
      </c>
      <c r="O24" s="68">
        <v>11.3049478087193</v>
      </c>
      <c r="P24" s="68">
        <v>6.82086381873967</v>
      </c>
      <c r="Q24" s="68">
        <v>7.8490295759406399</v>
      </c>
      <c r="R24" s="58"/>
    </row>
    <row r="25" spans="1:18" x14ac:dyDescent="0.25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71">
        <v>62.648683309059003</v>
      </c>
      <c r="G25" s="72">
        <v>60.705523346484902</v>
      </c>
      <c r="H25" s="73">
        <v>129.233001171159</v>
      </c>
      <c r="I25" s="74">
        <v>118.579706283519</v>
      </c>
      <c r="J25" s="73">
        <v>80.962773634512203</v>
      </c>
      <c r="K25" s="74">
        <v>71.984431282135304</v>
      </c>
      <c r="L25" s="71">
        <v>3.2009607288669102</v>
      </c>
      <c r="M25" s="72">
        <v>8.9840793349310299</v>
      </c>
      <c r="N25" s="72">
        <v>12.4726169151593</v>
      </c>
      <c r="O25" s="72">
        <v>15.342578397817</v>
      </c>
      <c r="P25" s="72">
        <v>2.55169797002466</v>
      </c>
      <c r="Q25" s="72">
        <v>5.8343375488313498</v>
      </c>
      <c r="R25" s="58"/>
    </row>
    <row r="26" spans="1:18" x14ac:dyDescent="0.25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67">
        <v>32.368272689850102</v>
      </c>
      <c r="G26" s="68">
        <v>32.798772249114897</v>
      </c>
      <c r="H26" s="69">
        <v>114.80024377769</v>
      </c>
      <c r="I26" s="70">
        <v>114.552459496086</v>
      </c>
      <c r="J26" s="69">
        <v>37.1588559545755</v>
      </c>
      <c r="K26" s="70">
        <v>37.571800295880799</v>
      </c>
      <c r="L26" s="67">
        <v>-1.31254778683467</v>
      </c>
      <c r="M26" s="68">
        <v>0.21630638285209</v>
      </c>
      <c r="N26" s="68">
        <v>-1.0990805286234899</v>
      </c>
      <c r="O26" s="68">
        <v>-2.2418205099992301</v>
      </c>
      <c r="P26" s="68">
        <v>-1.15543918851681</v>
      </c>
      <c r="Q26" s="68">
        <v>-2.4528212838543899</v>
      </c>
      <c r="R26" s="58"/>
    </row>
    <row r="27" spans="1:18" x14ac:dyDescent="0.25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71">
        <v>42.834019735056899</v>
      </c>
      <c r="G27" s="72">
        <v>44.778602198794403</v>
      </c>
      <c r="H27" s="73">
        <v>109.739109809553</v>
      </c>
      <c r="I27" s="74">
        <v>108.2778987403</v>
      </c>
      <c r="J27" s="73">
        <v>47.005671952900201</v>
      </c>
      <c r="K27" s="74">
        <v>48.485329546132398</v>
      </c>
      <c r="L27" s="71">
        <v>-4.3426600390617098</v>
      </c>
      <c r="M27" s="72">
        <v>1.34950076262417</v>
      </c>
      <c r="N27" s="72">
        <v>-3.0517635067828501</v>
      </c>
      <c r="O27" s="72">
        <v>-3.0210204478029201</v>
      </c>
      <c r="P27" s="72">
        <v>3.1710797526557699E-2</v>
      </c>
      <c r="Q27" s="72">
        <v>-4.3123263336674098</v>
      </c>
      <c r="R27" s="58"/>
    </row>
    <row r="28" spans="1:18" x14ac:dyDescent="0.25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67">
        <v>55.657649725446298</v>
      </c>
      <c r="G28" s="68">
        <v>54.559292246283903</v>
      </c>
      <c r="H28" s="69">
        <v>104.866725679943</v>
      </c>
      <c r="I28" s="70">
        <v>104.511192160994</v>
      </c>
      <c r="J28" s="69">
        <v>58.366354857487899</v>
      </c>
      <c r="K28" s="70">
        <v>57.020566761192597</v>
      </c>
      <c r="L28" s="67">
        <v>2.0131446614158501</v>
      </c>
      <c r="M28" s="68">
        <v>0.340187028391499</v>
      </c>
      <c r="N28" s="68">
        <v>2.36018014680824</v>
      </c>
      <c r="O28" s="68">
        <v>2.5040960415665001</v>
      </c>
      <c r="P28" s="68">
        <v>0.14059753954305701</v>
      </c>
      <c r="Q28" s="68">
        <v>2.1565726328202999</v>
      </c>
      <c r="R28" s="58"/>
    </row>
    <row r="29" spans="1:18" x14ac:dyDescent="0.25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71">
        <v>55.608277727293398</v>
      </c>
      <c r="G29" s="72">
        <v>55.229302735237503</v>
      </c>
      <c r="H29" s="73">
        <v>86.507507671412398</v>
      </c>
      <c r="I29" s="74">
        <v>88.309360507134301</v>
      </c>
      <c r="J29" s="73">
        <v>48.1053351208786</v>
      </c>
      <c r="K29" s="74">
        <v>48.7726440580374</v>
      </c>
      <c r="L29" s="71">
        <v>0.68618463983275901</v>
      </c>
      <c r="M29" s="72">
        <v>-2.04038714058668</v>
      </c>
      <c r="N29" s="72">
        <v>-1.3682033239057501</v>
      </c>
      <c r="O29" s="72">
        <v>0.36392265773862598</v>
      </c>
      <c r="P29" s="72">
        <v>1.75615373542536</v>
      </c>
      <c r="Q29" s="72">
        <v>2.4543888324424601</v>
      </c>
      <c r="R29" s="58"/>
    </row>
    <row r="30" spans="1:18" x14ac:dyDescent="0.25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67">
        <v>58.464040138600701</v>
      </c>
      <c r="G30" s="68">
        <v>59.351181194164703</v>
      </c>
      <c r="H30" s="69">
        <v>86.679901155741007</v>
      </c>
      <c r="I30" s="70">
        <v>86.993142798281099</v>
      </c>
      <c r="J30" s="69">
        <v>50.676572203791899</v>
      </c>
      <c r="K30" s="70">
        <v>51.631457808706202</v>
      </c>
      <c r="L30" s="67">
        <v>-1.4947319290271599</v>
      </c>
      <c r="M30" s="68">
        <v>-0.36007624562594398</v>
      </c>
      <c r="N30" s="68">
        <v>-1.84942600004089</v>
      </c>
      <c r="O30" s="68">
        <v>0.80942365749476197</v>
      </c>
      <c r="P30" s="68">
        <v>2.7089496771936901</v>
      </c>
      <c r="Q30" s="68">
        <v>1.1737262124002401</v>
      </c>
      <c r="R30" s="58"/>
    </row>
    <row r="31" spans="1:18" x14ac:dyDescent="0.25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71">
        <v>58.559435179108803</v>
      </c>
      <c r="G31" s="72">
        <v>57.1615261026</v>
      </c>
      <c r="H31" s="73">
        <v>182.45125589303601</v>
      </c>
      <c r="I31" s="74">
        <v>177.769706653734</v>
      </c>
      <c r="J31" s="73">
        <v>106.842424928152</v>
      </c>
      <c r="K31" s="74">
        <v>101.61587727139</v>
      </c>
      <c r="L31" s="71">
        <v>2.4455419087301098</v>
      </c>
      <c r="M31" s="72">
        <v>2.6334910077906502</v>
      </c>
      <c r="N31" s="72">
        <v>5.1434360427789301</v>
      </c>
      <c r="O31" s="72">
        <v>5.1434360427789301</v>
      </c>
      <c r="P31" s="72">
        <v>0</v>
      </c>
      <c r="Q31" s="72">
        <v>2.4455419087301098</v>
      </c>
      <c r="R31" s="58"/>
    </row>
    <row r="32" spans="1:18" x14ac:dyDescent="0.25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67">
        <v>53.515613617599897</v>
      </c>
      <c r="G32" s="68">
        <v>54.056175747011302</v>
      </c>
      <c r="H32" s="69">
        <v>101.67473455904999</v>
      </c>
      <c r="I32" s="70">
        <v>104.28153362073201</v>
      </c>
      <c r="J32" s="69">
        <v>54.411858093341699</v>
      </c>
      <c r="K32" s="70">
        <v>56.370609085701801</v>
      </c>
      <c r="L32" s="67">
        <v>-1.0000006880643899</v>
      </c>
      <c r="M32" s="68">
        <v>-2.4997705453419798</v>
      </c>
      <c r="N32" s="68">
        <v>-3.4747735107529301</v>
      </c>
      <c r="O32" s="68">
        <v>2.3805739264138799</v>
      </c>
      <c r="P32" s="68">
        <v>6.0661317772915098</v>
      </c>
      <c r="Q32" s="68">
        <v>5.0054697297153004</v>
      </c>
      <c r="R32" s="58"/>
    </row>
    <row r="33" spans="1:18" x14ac:dyDescent="0.25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71">
        <v>54.404752712250399</v>
      </c>
      <c r="G33" s="72">
        <v>52.508107795065797</v>
      </c>
      <c r="H33" s="73">
        <v>88.316922920935596</v>
      </c>
      <c r="I33" s="74">
        <v>89.066361049071205</v>
      </c>
      <c r="J33" s="73">
        <v>48.048603518203898</v>
      </c>
      <c r="K33" s="74">
        <v>46.767060868788803</v>
      </c>
      <c r="L33" s="71">
        <v>3.6120991535004201</v>
      </c>
      <c r="M33" s="72">
        <v>-0.84143791135988699</v>
      </c>
      <c r="N33" s="72">
        <v>2.7402676704670701</v>
      </c>
      <c r="O33" s="72">
        <v>2.7402676704670701</v>
      </c>
      <c r="P33" s="72">
        <v>0</v>
      </c>
      <c r="Q33" s="72">
        <v>3.6120991535004201</v>
      </c>
      <c r="R33" s="58"/>
    </row>
    <row r="34" spans="1:18" x14ac:dyDescent="0.25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67">
        <v>55.000961785073002</v>
      </c>
      <c r="G34" s="68">
        <v>57.728116799892597</v>
      </c>
      <c r="H34" s="69">
        <v>90.371109955175697</v>
      </c>
      <c r="I34" s="70">
        <v>88.893514081652896</v>
      </c>
      <c r="J34" s="69">
        <v>49.704979651192602</v>
      </c>
      <c r="K34" s="70">
        <v>51.316551636585601</v>
      </c>
      <c r="L34" s="67">
        <v>-4.7241364624327797</v>
      </c>
      <c r="M34" s="68">
        <v>1.66220886730333</v>
      </c>
      <c r="N34" s="68">
        <v>-3.14045261031151</v>
      </c>
      <c r="O34" s="68">
        <v>-3.43671787382379</v>
      </c>
      <c r="P34" s="68">
        <v>-0.30587099722894301</v>
      </c>
      <c r="Q34" s="68">
        <v>-5.0155576963536301</v>
      </c>
      <c r="R34" s="58"/>
    </row>
    <row r="35" spans="1:18" x14ac:dyDescent="0.25">
      <c r="A35" s="40" t="s">
        <v>17</v>
      </c>
      <c r="B35" s="40" t="s">
        <v>46</v>
      </c>
      <c r="C35" s="41" t="s">
        <v>11</v>
      </c>
      <c r="D35" s="42" t="s">
        <v>12</v>
      </c>
      <c r="E35" s="19"/>
      <c r="F35" s="71">
        <v>42.377992893200499</v>
      </c>
      <c r="G35" s="72">
        <v>42.557501341801903</v>
      </c>
      <c r="H35" s="73">
        <v>102.77286371444301</v>
      </c>
      <c r="I35" s="74">
        <v>95.976707392696099</v>
      </c>
      <c r="J35" s="73">
        <v>43.553076881045698</v>
      </c>
      <c r="K35" s="74">
        <v>40.845288536463997</v>
      </c>
      <c r="L35" s="71">
        <v>-0.42180213344685102</v>
      </c>
      <c r="M35" s="72">
        <v>7.0810475857862398</v>
      </c>
      <c r="N35" s="72">
        <v>6.6293774425521503</v>
      </c>
      <c r="O35" s="72">
        <v>7.8711397841478501</v>
      </c>
      <c r="P35" s="72">
        <v>1.16455930943112</v>
      </c>
      <c r="Q35" s="72">
        <v>0.73784503997184303</v>
      </c>
      <c r="R35" s="58"/>
    </row>
    <row r="36" spans="1:18" x14ac:dyDescent="0.25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67">
        <v>52.014117259812998</v>
      </c>
      <c r="G36" s="68">
        <v>51.366340218090102</v>
      </c>
      <c r="H36" s="69">
        <v>100.62844371656401</v>
      </c>
      <c r="I36" s="70">
        <v>97.479633081592098</v>
      </c>
      <c r="J36" s="69">
        <v>52.340996711458601</v>
      </c>
      <c r="K36" s="70">
        <v>50.071719972036497</v>
      </c>
      <c r="L36" s="67">
        <v>1.26109245660214</v>
      </c>
      <c r="M36" s="68">
        <v>3.2302241354730001</v>
      </c>
      <c r="N36" s="68">
        <v>4.5320527049789403</v>
      </c>
      <c r="O36" s="68">
        <v>7.0411377668480997</v>
      </c>
      <c r="P36" s="68">
        <v>2.4003021053748501</v>
      </c>
      <c r="Q36" s="68">
        <v>3.6916645907635401</v>
      </c>
      <c r="R36" s="58"/>
    </row>
    <row r="37" spans="1:18" x14ac:dyDescent="0.25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71">
        <v>50.755081531209903</v>
      </c>
      <c r="G37" s="72">
        <v>50.869918277786397</v>
      </c>
      <c r="H37" s="73">
        <v>136.70689620459001</v>
      </c>
      <c r="I37" s="74">
        <v>137.937900553612</v>
      </c>
      <c r="J37" s="73">
        <v>69.385696627426498</v>
      </c>
      <c r="K37" s="74">
        <v>70.168897285716696</v>
      </c>
      <c r="L37" s="71">
        <v>-0.22574588374488999</v>
      </c>
      <c r="M37" s="72">
        <v>-0.89243372856965597</v>
      </c>
      <c r="N37" s="72">
        <v>-1.11616497990715</v>
      </c>
      <c r="O37" s="72">
        <v>0.98045455976454199</v>
      </c>
      <c r="P37" s="72">
        <v>2.1202854230377102</v>
      </c>
      <c r="Q37" s="72">
        <v>1.8897530822266699</v>
      </c>
      <c r="R37" s="58"/>
    </row>
    <row r="38" spans="1:18" x14ac:dyDescent="0.25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67">
        <v>54.872610005475202</v>
      </c>
      <c r="G38" s="68">
        <v>43.818124255626998</v>
      </c>
      <c r="H38" s="69">
        <v>105.48267118831799</v>
      </c>
      <c r="I38" s="70">
        <v>95.640581684729597</v>
      </c>
      <c r="J38" s="69">
        <v>57.881094784523597</v>
      </c>
      <c r="K38" s="70">
        <v>41.907908921419299</v>
      </c>
      <c r="L38" s="67">
        <v>25.2281126534725</v>
      </c>
      <c r="M38" s="68">
        <v>10.2907043539656</v>
      </c>
      <c r="N38" s="68">
        <v>38.114967494692301</v>
      </c>
      <c r="O38" s="68">
        <v>43.8781733993833</v>
      </c>
      <c r="P38" s="68">
        <v>4.1727598458237196</v>
      </c>
      <c r="Q38" s="68">
        <v>30.4535810539595</v>
      </c>
      <c r="R38" s="58"/>
    </row>
    <row r="39" spans="1:18" x14ac:dyDescent="0.25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71">
        <v>46.509726692256002</v>
      </c>
      <c r="G39" s="72">
        <v>42.470167971422001</v>
      </c>
      <c r="H39" s="73">
        <v>95.8958670125525</v>
      </c>
      <c r="I39" s="74">
        <v>97.028253051290307</v>
      </c>
      <c r="J39" s="73">
        <v>44.600905656707397</v>
      </c>
      <c r="K39" s="74">
        <v>41.208062050619397</v>
      </c>
      <c r="L39" s="71">
        <v>9.5115204713863299</v>
      </c>
      <c r="M39" s="72">
        <v>-1.1670683570271001</v>
      </c>
      <c r="N39" s="72">
        <v>8.2334461686655196</v>
      </c>
      <c r="O39" s="72">
        <v>8.2722743107888093</v>
      </c>
      <c r="P39" s="72">
        <v>3.5874439461883401E-2</v>
      </c>
      <c r="Q39" s="72">
        <v>9.5508071155016196</v>
      </c>
      <c r="R39" s="58"/>
    </row>
    <row r="40" spans="1:18" x14ac:dyDescent="0.25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67">
        <v>45.147987872473898</v>
      </c>
      <c r="G40" s="68">
        <v>43.652074646033803</v>
      </c>
      <c r="H40" s="69">
        <v>98.503493798581403</v>
      </c>
      <c r="I40" s="70">
        <v>95.413243086176706</v>
      </c>
      <c r="J40" s="69">
        <v>44.472345434146703</v>
      </c>
      <c r="K40" s="70">
        <v>41.649860094179502</v>
      </c>
      <c r="L40" s="67">
        <v>3.4269006423411001</v>
      </c>
      <c r="M40" s="68">
        <v>3.2388069123839198</v>
      </c>
      <c r="N40" s="68">
        <v>6.7766982496096997</v>
      </c>
      <c r="O40" s="68">
        <v>1.40290370720651</v>
      </c>
      <c r="P40" s="68">
        <v>-5.0327408793264699</v>
      </c>
      <c r="Q40" s="68">
        <v>-1.77830726650636</v>
      </c>
      <c r="R40" s="58"/>
    </row>
    <row r="41" spans="1:18" x14ac:dyDescent="0.25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71">
        <v>50.104421416063502</v>
      </c>
      <c r="G41" s="72">
        <v>50.416564631344201</v>
      </c>
      <c r="H41" s="73">
        <v>106.961711219357</v>
      </c>
      <c r="I41" s="74">
        <v>108.358314541715</v>
      </c>
      <c r="J41" s="73">
        <v>53.5925465431798</v>
      </c>
      <c r="K41" s="74">
        <v>54.6305396843591</v>
      </c>
      <c r="L41" s="71">
        <v>-0.61912829159052196</v>
      </c>
      <c r="M41" s="72">
        <v>-1.2888750884178899</v>
      </c>
      <c r="N41" s="72">
        <v>-1.90002358969276</v>
      </c>
      <c r="O41" s="72">
        <v>3.0375087643979399</v>
      </c>
      <c r="P41" s="72">
        <v>5.0331636507630497</v>
      </c>
      <c r="Q41" s="72">
        <v>4.3828736190486</v>
      </c>
      <c r="R41" s="58"/>
    </row>
    <row r="42" spans="1:18" x14ac:dyDescent="0.25">
      <c r="B42" s="19"/>
      <c r="C42" s="41"/>
      <c r="D42" s="42"/>
      <c r="F42" s="60"/>
      <c r="G42" s="61"/>
      <c r="H42" s="62"/>
      <c r="I42" s="63"/>
      <c r="J42" s="62"/>
      <c r="K42" s="63"/>
      <c r="L42" s="60"/>
      <c r="M42" s="61"/>
      <c r="N42" s="61"/>
      <c r="O42" s="61"/>
      <c r="P42" s="61"/>
      <c r="Q42" s="61"/>
    </row>
    <row r="43" spans="1:18" x14ac:dyDescent="0.25">
      <c r="B43" s="19"/>
      <c r="C43" s="41"/>
      <c r="D43" s="42"/>
    </row>
    <row r="44" spans="1:18" x14ac:dyDescent="0.25">
      <c r="A44" s="33" t="s">
        <v>50</v>
      </c>
      <c r="B44" s="19" t="s">
        <v>50</v>
      </c>
      <c r="C44" s="41" t="s">
        <v>11</v>
      </c>
      <c r="D44" s="42" t="s">
        <v>12</v>
      </c>
      <c r="F44" s="75">
        <v>53.9945949901619</v>
      </c>
      <c r="G44" s="76">
        <v>53.672139299253601</v>
      </c>
      <c r="H44" s="77">
        <v>111.742072513441</v>
      </c>
      <c r="I44" s="78">
        <v>111.522591255976</v>
      </c>
      <c r="J44" s="77">
        <v>60.334679487245502</v>
      </c>
      <c r="K44" s="78">
        <v>59.8565605290447</v>
      </c>
      <c r="L44" s="75">
        <v>0.60078784844099598</v>
      </c>
      <c r="M44" s="76">
        <v>0.19680430215369901</v>
      </c>
      <c r="N44" s="76">
        <v>0.79877452692724304</v>
      </c>
      <c r="O44" s="76">
        <v>3.9092700055086902</v>
      </c>
      <c r="P44" s="76">
        <v>3.0858465226187</v>
      </c>
      <c r="Q44" s="76">
        <v>3.7051737619891298</v>
      </c>
    </row>
    <row r="45" spans="1:18" x14ac:dyDescent="0.25">
      <c r="A45" s="40" t="s">
        <v>51</v>
      </c>
      <c r="B45" s="19" t="s">
        <v>51</v>
      </c>
      <c r="C45" s="41" t="s">
        <v>11</v>
      </c>
      <c r="D45" s="42" t="s">
        <v>12</v>
      </c>
      <c r="F45" s="71">
        <v>49.591179549701103</v>
      </c>
      <c r="G45" s="72">
        <v>50.851433190654703</v>
      </c>
      <c r="H45" s="73">
        <v>101.556297365186</v>
      </c>
      <c r="I45" s="74">
        <v>95.648176061293</v>
      </c>
      <c r="J45" s="73">
        <v>50.362965770397899</v>
      </c>
      <c r="K45" s="74">
        <v>48.638468347888299</v>
      </c>
      <c r="L45" s="71">
        <v>-2.4783050582440702</v>
      </c>
      <c r="M45" s="72">
        <v>6.1769304415246999</v>
      </c>
      <c r="N45" s="72">
        <v>3.5455422037041</v>
      </c>
      <c r="O45" s="72">
        <v>3.5455422037041</v>
      </c>
      <c r="P45" s="72">
        <v>0</v>
      </c>
      <c r="Q45" s="72">
        <v>-2.4783050582440702</v>
      </c>
    </row>
    <row r="46" spans="1:18" x14ac:dyDescent="0.25">
      <c r="A46" s="40" t="s">
        <v>52</v>
      </c>
      <c r="B46" s="19" t="s">
        <v>52</v>
      </c>
      <c r="C46" s="41" t="s">
        <v>11</v>
      </c>
      <c r="D46" s="42" t="s">
        <v>12</v>
      </c>
      <c r="F46" s="67">
        <v>36.591196559575003</v>
      </c>
      <c r="G46" s="68">
        <v>43.595187544232097</v>
      </c>
      <c r="H46" s="69">
        <v>96.140755988800095</v>
      </c>
      <c r="I46" s="70">
        <v>91.036603565925503</v>
      </c>
      <c r="J46" s="69">
        <v>35.179052997723197</v>
      </c>
      <c r="K46" s="70">
        <v>39.687578058464297</v>
      </c>
      <c r="L46" s="67">
        <v>-16.065972826818999</v>
      </c>
      <c r="M46" s="68">
        <v>5.6067034829328897</v>
      </c>
      <c r="N46" s="68">
        <v>-11.360040801934399</v>
      </c>
      <c r="O46" s="68">
        <v>-15.9394583684303</v>
      </c>
      <c r="P46" s="68">
        <v>-5.1663128096249098</v>
      </c>
      <c r="Q46" s="68">
        <v>-20.402267224301099</v>
      </c>
    </row>
    <row r="47" spans="1:18" x14ac:dyDescent="0.25">
      <c r="A47" s="40" t="s">
        <v>53</v>
      </c>
      <c r="B47" s="19" t="s">
        <v>53</v>
      </c>
      <c r="C47" s="41" t="s">
        <v>11</v>
      </c>
      <c r="D47" s="42" t="s">
        <v>12</v>
      </c>
      <c r="F47" s="71">
        <v>47.335149196473999</v>
      </c>
      <c r="G47" s="72">
        <v>47.886744226040101</v>
      </c>
      <c r="H47" s="73">
        <v>99.998864005371701</v>
      </c>
      <c r="I47" s="74">
        <v>100.00833780414899</v>
      </c>
      <c r="J47" s="73">
        <v>47.3346114717219</v>
      </c>
      <c r="K47" s="74">
        <v>47.890736928987501</v>
      </c>
      <c r="L47" s="71">
        <v>-1.15187415323623</v>
      </c>
      <c r="M47" s="72">
        <v>-9.4730089372853099E-3</v>
      </c>
      <c r="N47" s="72">
        <v>-1.1612380450320401</v>
      </c>
      <c r="O47" s="72">
        <v>-0.64462427621620799</v>
      </c>
      <c r="P47" s="72">
        <v>0.52268336692765105</v>
      </c>
      <c r="Q47" s="72">
        <v>-0.63521144091549098</v>
      </c>
    </row>
    <row r="48" spans="1:18" x14ac:dyDescent="0.25">
      <c r="A48" s="40" t="s">
        <v>54</v>
      </c>
      <c r="B48" s="19" t="s">
        <v>54</v>
      </c>
      <c r="C48" s="41" t="s">
        <v>11</v>
      </c>
      <c r="D48" s="42" t="s">
        <v>12</v>
      </c>
      <c r="F48" s="67">
        <v>58.133872170626098</v>
      </c>
      <c r="G48" s="68">
        <v>55.707540282933401</v>
      </c>
      <c r="H48" s="69">
        <v>143.65084527033599</v>
      </c>
      <c r="I48" s="70">
        <v>130.26050589027199</v>
      </c>
      <c r="J48" s="69">
        <v>83.509798761481605</v>
      </c>
      <c r="K48" s="70">
        <v>72.564923791576504</v>
      </c>
      <c r="L48" s="67">
        <v>4.3554819964579403</v>
      </c>
      <c r="M48" s="68">
        <v>10.279661735187499</v>
      </c>
      <c r="N48" s="68">
        <v>15.082872547818299</v>
      </c>
      <c r="O48" s="68">
        <v>16.635524748432999</v>
      </c>
      <c r="P48" s="68">
        <v>1.3491601019686901</v>
      </c>
      <c r="Q48" s="68">
        <v>5.7634045237712801</v>
      </c>
    </row>
    <row r="49" spans="1:17" x14ac:dyDescent="0.25">
      <c r="A49" s="40" t="s">
        <v>55</v>
      </c>
      <c r="B49" s="19" t="s">
        <v>55</v>
      </c>
      <c r="C49" s="41" t="s">
        <v>11</v>
      </c>
      <c r="D49" s="42" t="s">
        <v>12</v>
      </c>
      <c r="F49" s="71">
        <v>42.9148708823314</v>
      </c>
      <c r="G49" s="72">
        <v>42.089144051913003</v>
      </c>
      <c r="H49" s="73">
        <v>93.482000439979402</v>
      </c>
      <c r="I49" s="74">
        <v>94.296979227061399</v>
      </c>
      <c r="J49" s="73">
        <v>40.117679787037702</v>
      </c>
      <c r="K49" s="74">
        <v>39.688791423480403</v>
      </c>
      <c r="L49" s="71">
        <v>1.96185227573155</v>
      </c>
      <c r="M49" s="72">
        <v>-0.864268180976974</v>
      </c>
      <c r="N49" s="72">
        <v>1.0806284297776501</v>
      </c>
      <c r="O49" s="72">
        <v>2.0364939737975298</v>
      </c>
      <c r="P49" s="72">
        <v>0.94564661782245596</v>
      </c>
      <c r="Q49" s="72">
        <v>2.9260510832461302</v>
      </c>
    </row>
    <row r="50" spans="1:17" x14ac:dyDescent="0.25">
      <c r="A50" s="40" t="s">
        <v>56</v>
      </c>
      <c r="B50" s="19" t="s">
        <v>56</v>
      </c>
      <c r="C50" s="41" t="s">
        <v>11</v>
      </c>
      <c r="D50" s="42" t="s">
        <v>12</v>
      </c>
      <c r="F50" s="67">
        <v>53.341087109535202</v>
      </c>
      <c r="G50" s="68">
        <v>51.708840614307299</v>
      </c>
      <c r="H50" s="69">
        <v>104.530140846064</v>
      </c>
      <c r="I50" s="70">
        <v>99.631451082983801</v>
      </c>
      <c r="J50" s="69">
        <v>55.757513484419</v>
      </c>
      <c r="K50" s="70">
        <v>51.518268242221602</v>
      </c>
      <c r="L50" s="67">
        <v>3.15661011895966</v>
      </c>
      <c r="M50" s="68">
        <v>4.9168106153550202</v>
      </c>
      <c r="N50" s="68">
        <v>8.2286252757290708</v>
      </c>
      <c r="O50" s="68">
        <v>14.402229956950199</v>
      </c>
      <c r="P50" s="68">
        <v>5.7042253521126698</v>
      </c>
      <c r="Q50" s="68">
        <v>9.0408956257453905</v>
      </c>
    </row>
    <row r="51" spans="1:17" x14ac:dyDescent="0.25">
      <c r="A51" s="40" t="s">
        <v>57</v>
      </c>
      <c r="B51" s="19" t="s">
        <v>57</v>
      </c>
      <c r="C51" s="41" t="s">
        <v>11</v>
      </c>
      <c r="D51" s="42" t="s">
        <v>12</v>
      </c>
      <c r="F51" s="71">
        <v>47.644079282369702</v>
      </c>
      <c r="G51" s="72">
        <v>42.011002374640803</v>
      </c>
      <c r="H51" s="73">
        <v>105.30529656147699</v>
      </c>
      <c r="I51" s="74">
        <v>98.133857483985494</v>
      </c>
      <c r="J51" s="73">
        <v>50.171738982285099</v>
      </c>
      <c r="K51" s="74">
        <v>41.2270171979238</v>
      </c>
      <c r="L51" s="71">
        <v>13.408575347702699</v>
      </c>
      <c r="M51" s="72">
        <v>7.3078132882554803</v>
      </c>
      <c r="N51" s="72">
        <v>21.696262286983401</v>
      </c>
      <c r="O51" s="72">
        <v>21.939962003920801</v>
      </c>
      <c r="P51" s="72">
        <v>0.20025242547118699</v>
      </c>
      <c r="Q51" s="72">
        <v>13.6356787705288</v>
      </c>
    </row>
    <row r="52" spans="1:17" x14ac:dyDescent="0.25">
      <c r="A52" s="40" t="s">
        <v>58</v>
      </c>
      <c r="B52" s="19" t="s">
        <v>58</v>
      </c>
      <c r="C52" s="41" t="s">
        <v>11</v>
      </c>
      <c r="D52" s="42" t="s">
        <v>12</v>
      </c>
      <c r="F52" s="67">
        <v>40.500954474460499</v>
      </c>
      <c r="G52" s="68">
        <v>44.014598540145897</v>
      </c>
      <c r="H52" s="69">
        <v>85.102478361470503</v>
      </c>
      <c r="I52" s="70">
        <v>85.006894060769497</v>
      </c>
      <c r="J52" s="69">
        <v>34.467316017816799</v>
      </c>
      <c r="K52" s="70">
        <v>37.415443152294898</v>
      </c>
      <c r="L52" s="67">
        <v>-7.9829060862172598</v>
      </c>
      <c r="M52" s="68">
        <v>0.112442998602717</v>
      </c>
      <c r="N52" s="68">
        <v>-7.87943930659352</v>
      </c>
      <c r="O52" s="68">
        <v>-1.49151721471497</v>
      </c>
      <c r="P52" s="68">
        <v>6.9343065693430601</v>
      </c>
      <c r="Q52" s="68">
        <v>-1.60215869803524</v>
      </c>
    </row>
    <row r="53" spans="1:17" x14ac:dyDescent="0.25">
      <c r="A53" s="40" t="s">
        <v>59</v>
      </c>
      <c r="B53" s="19" t="s">
        <v>59</v>
      </c>
      <c r="C53" s="41" t="s">
        <v>11</v>
      </c>
      <c r="D53" s="42" t="s">
        <v>12</v>
      </c>
      <c r="F53" s="71">
        <v>48.835468153855402</v>
      </c>
      <c r="G53" s="72">
        <v>48.179649658205904</v>
      </c>
      <c r="H53" s="73">
        <v>113.587489427344</v>
      </c>
      <c r="I53" s="74">
        <v>106.52115891596</v>
      </c>
      <c r="J53" s="73">
        <v>55.470982226054502</v>
      </c>
      <c r="K53" s="74">
        <v>51.321521177570403</v>
      </c>
      <c r="L53" s="71">
        <v>1.3611939902052099</v>
      </c>
      <c r="M53" s="72">
        <v>6.6337341644575103</v>
      </c>
      <c r="N53" s="72">
        <v>8.0852261454355006</v>
      </c>
      <c r="O53" s="72">
        <v>9.8024402259902192</v>
      </c>
      <c r="P53" s="72">
        <v>1.5887592983745</v>
      </c>
      <c r="Q53" s="72">
        <v>2.9715793846680101</v>
      </c>
    </row>
    <row r="54" spans="1:17" x14ac:dyDescent="0.25">
      <c r="A54" s="66" t="s">
        <v>66</v>
      </c>
      <c r="B54" s="19" t="s">
        <v>72</v>
      </c>
      <c r="C54" s="41" t="s">
        <v>11</v>
      </c>
      <c r="D54" s="42" t="s">
        <v>12</v>
      </c>
      <c r="F54" s="67">
        <v>52.547077712040803</v>
      </c>
      <c r="G54" s="68">
        <v>50.376374504932201</v>
      </c>
      <c r="H54" s="69">
        <v>287.990802909904</v>
      </c>
      <c r="I54" s="70">
        <v>263.37100996166703</v>
      </c>
      <c r="J54" s="69">
        <v>151.33075100859801</v>
      </c>
      <c r="K54" s="70">
        <v>132.67676631571101</v>
      </c>
      <c r="L54" s="67">
        <v>4.3089706800875103</v>
      </c>
      <c r="M54" s="68">
        <v>9.3479509957535107</v>
      </c>
      <c r="N54" s="68">
        <v>14.0597221434369</v>
      </c>
      <c r="O54" s="68">
        <v>19.274353852461999</v>
      </c>
      <c r="P54" s="68">
        <v>4.5718432510885298</v>
      </c>
      <c r="Q54" s="68">
        <v>9.0778133164050097</v>
      </c>
    </row>
    <row r="55" spans="1:17" x14ac:dyDescent="0.25">
      <c r="A55" s="19" t="s">
        <v>67</v>
      </c>
      <c r="B55" t="s">
        <v>73</v>
      </c>
      <c r="C55" s="41" t="s">
        <v>11</v>
      </c>
      <c r="D55" s="42" t="s">
        <v>12</v>
      </c>
      <c r="F55" s="71">
        <v>57.428579918801503</v>
      </c>
      <c r="G55" s="72">
        <v>55.897923213665599</v>
      </c>
      <c r="H55" s="73">
        <v>179.35025874122101</v>
      </c>
      <c r="I55" s="74">
        <v>167.13347914508299</v>
      </c>
      <c r="J55" s="73">
        <v>102.99830667577901</v>
      </c>
      <c r="K55" s="74">
        <v>93.424143836846497</v>
      </c>
      <c r="L55" s="71">
        <v>2.7383069300894101</v>
      </c>
      <c r="M55" s="72">
        <v>7.3095944981393801</v>
      </c>
      <c r="N55" s="72">
        <v>10.2480605609327</v>
      </c>
      <c r="O55" s="72">
        <v>12.2196305177981</v>
      </c>
      <c r="P55" s="72">
        <v>1.7883035282745201</v>
      </c>
      <c r="Q55" s="72">
        <v>4.5755796978097196</v>
      </c>
    </row>
    <row r="56" spans="1:17" x14ac:dyDescent="0.25">
      <c r="A56" s="66" t="s">
        <v>68</v>
      </c>
      <c r="B56" t="s">
        <v>74</v>
      </c>
      <c r="C56" s="41" t="s">
        <v>11</v>
      </c>
      <c r="D56" s="42" t="s">
        <v>12</v>
      </c>
      <c r="F56" s="67">
        <v>56.404491297006103</v>
      </c>
      <c r="G56" s="68">
        <v>55.193917159164101</v>
      </c>
      <c r="H56" s="69">
        <v>136.00500190205199</v>
      </c>
      <c r="I56" s="70">
        <v>129.193732455803</v>
      </c>
      <c r="J56" s="69">
        <v>76.712929461336202</v>
      </c>
      <c r="K56" s="70">
        <v>71.307081666488401</v>
      </c>
      <c r="L56" s="67">
        <v>2.1933107852285101</v>
      </c>
      <c r="M56" s="68">
        <v>5.2721361298070697</v>
      </c>
      <c r="N56" s="68">
        <v>7.5810812453825704</v>
      </c>
      <c r="O56" s="68">
        <v>9.3149018054881694</v>
      </c>
      <c r="P56" s="68">
        <v>1.61164076437464</v>
      </c>
      <c r="Q56" s="68">
        <v>3.8402998403073201</v>
      </c>
    </row>
    <row r="57" spans="1:17" x14ac:dyDescent="0.25">
      <c r="A57" s="19" t="s">
        <v>69</v>
      </c>
      <c r="B57" t="s">
        <v>75</v>
      </c>
      <c r="C57" s="41" t="s">
        <v>11</v>
      </c>
      <c r="D57" s="42" t="s">
        <v>12</v>
      </c>
      <c r="F57" s="71">
        <v>51.189156896483702</v>
      </c>
      <c r="G57" s="72">
        <v>50.909186151521901</v>
      </c>
      <c r="H57" s="73">
        <v>109.760435400221</v>
      </c>
      <c r="I57" s="74">
        <v>105.744187498919</v>
      </c>
      <c r="J57" s="73">
        <v>56.185441487282802</v>
      </c>
      <c r="K57" s="74">
        <v>53.833505258239299</v>
      </c>
      <c r="L57" s="71">
        <v>0.54994150589734903</v>
      </c>
      <c r="M57" s="72">
        <v>3.7980791155472402</v>
      </c>
      <c r="N57" s="72">
        <v>4.3689078349277999</v>
      </c>
      <c r="O57" s="72">
        <v>7.5474018643504204</v>
      </c>
      <c r="P57" s="72">
        <v>3.04544149724149</v>
      </c>
      <c r="Q57" s="72">
        <v>3.61213114996999</v>
      </c>
    </row>
    <row r="58" spans="1:17" x14ac:dyDescent="0.25">
      <c r="A58" s="66" t="s">
        <v>70</v>
      </c>
      <c r="B58" t="s">
        <v>76</v>
      </c>
      <c r="C58" s="41" t="s">
        <v>11</v>
      </c>
      <c r="D58" s="42" t="s">
        <v>12</v>
      </c>
      <c r="F58" s="67">
        <v>49.832875605752903</v>
      </c>
      <c r="G58" s="68">
        <v>49.7979041506144</v>
      </c>
      <c r="H58" s="69">
        <v>80.9966260318769</v>
      </c>
      <c r="I58" s="70">
        <v>77.916557648578504</v>
      </c>
      <c r="J58" s="69">
        <v>40.362947895322101</v>
      </c>
      <c r="K58" s="70">
        <v>38.800812695297303</v>
      </c>
      <c r="L58" s="67">
        <v>7.0226761015428393E-2</v>
      </c>
      <c r="M58" s="68">
        <v>3.9530344720697199</v>
      </c>
      <c r="N58" s="68">
        <v>4.0260373211567</v>
      </c>
      <c r="O58" s="68">
        <v>4.6050003972300999</v>
      </c>
      <c r="P58" s="68">
        <v>0.55655592674935095</v>
      </c>
      <c r="Q58" s="68">
        <v>0.62717353896537498</v>
      </c>
    </row>
    <row r="59" spans="1:17" x14ac:dyDescent="0.25">
      <c r="A59" s="19" t="s">
        <v>71</v>
      </c>
      <c r="B59" t="s">
        <v>77</v>
      </c>
      <c r="C59" s="41" t="s">
        <v>11</v>
      </c>
      <c r="D59" s="42" t="s">
        <v>12</v>
      </c>
      <c r="F59" s="71">
        <v>45.967145554140103</v>
      </c>
      <c r="G59" s="72">
        <v>43.777136221253798</v>
      </c>
      <c r="H59" s="73">
        <v>61.392710695267297</v>
      </c>
      <c r="I59" s="74">
        <v>61.108126306902598</v>
      </c>
      <c r="J59" s="73">
        <v>28.2204766849256</v>
      </c>
      <c r="K59" s="74">
        <v>26.751387695628601</v>
      </c>
      <c r="L59" s="71">
        <v>5.0026327026458599</v>
      </c>
      <c r="M59" s="72">
        <v>0.46570629074009501</v>
      </c>
      <c r="N59" s="72">
        <v>5.4916365685848003</v>
      </c>
      <c r="O59" s="72">
        <v>5.2334225495981403</v>
      </c>
      <c r="P59" s="72">
        <v>-0.24477202874635601</v>
      </c>
      <c r="Q59" s="72">
        <v>4.7456156283425104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workbookViewId="0"/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34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34"/>
      <c r="C5" s="134"/>
      <c r="D5" s="134"/>
      <c r="E5" s="134"/>
      <c r="F5" s="134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34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34"/>
      <c r="C9" s="134"/>
      <c r="D9" s="134"/>
      <c r="E9" s="134"/>
      <c r="F9" s="134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34" t="str">
        <f>HYPERLINK("http://www.str.com/contact", "For additional support, please contact your regional office.")</f>
        <v>For additional support, please contact your regional office.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33" t="str">
        <f>HYPERLINK("http://www.hotelnewsnow.com/", "For the latest in industry news, visit HotelNewsNow.com.")</f>
        <v>For the latest in industry news, visit HotelNewsNow.com.</v>
      </c>
      <c r="B14" s="133"/>
      <c r="C14" s="133"/>
      <c r="D14" s="133"/>
      <c r="E14" s="133"/>
      <c r="F14" s="133"/>
      <c r="G14" s="133"/>
      <c r="H14" s="133"/>
      <c r="I14" s="133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33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33"/>
      <c r="C15" s="133"/>
      <c r="D15" s="133"/>
      <c r="E15" s="133"/>
      <c r="F15" s="133"/>
      <c r="G15" s="133"/>
      <c r="H15" s="133"/>
      <c r="I15" s="133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="1" gridLinesSet="0"/>
  <pageMargins left="0" right="0" top="0" bottom="0" header="0.5" footer="0.5"/>
  <pageSetup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/>
  </sheetViews>
  <sheetFormatPr defaultRowHeight="12.5" x14ac:dyDescent="0.25"/>
  <sheetData>
    <row r="1" spans="1:1" ht="13" x14ac:dyDescent="0.3">
      <c r="A1" s="4" t="s">
        <v>61</v>
      </c>
    </row>
    <row r="2" spans="1:1" ht="13" x14ac:dyDescent="0.3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0" ma:contentTypeDescription="Create a new document." ma:contentTypeScope="" ma:versionID="2690e41e273033e53bb6594168b7e97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0625421505042f4b30d16c8334e97658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E16892-6FA5-435B-A517-2223A37E481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85900e-6fd2-45c2-923c-a8c58575d173"/>
    <ds:schemaRef ds:uri="e3f431ef-2a63-4b2b-860e-646449a1814e"/>
  </ds:schemaRefs>
</ds:datastoreItem>
</file>

<file path=customXml/itemProps3.xml><?xml version="1.0" encoding="utf-8"?>
<ds:datastoreItem xmlns:ds="http://schemas.openxmlformats.org/officeDocument/2006/customXml" ds:itemID="{1AF46671-A394-48CA-AEB6-F273A6A989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2025-03-21T16:02:05Z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