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codeName="ThisWorkbook"/>
  <xr:revisionPtr revIDLastSave="14" documentId="8_{48F4ECCE-A93D-47AC-BC76-E4AC45D5D444}" xr6:coauthVersionLast="47" xr6:coauthVersionMax="47" xr10:uidLastSave="{E9E393A8-991D-4B6D-914F-48879B0D3178}"/>
  <workbookProtection workbookAlgorithmName="SHA-512" workbookHashValue="a1P92DWdwhEFOsj35EURdqtmtbOP8gAcfIyQ/4GaNSW0qqOTTAyBUG34nB/8UYvsoFhK+2DVqeVnyFVrmytPuA==" workbookSaltValue="0NbI7GV2sPzUiM7EAzrfRw==" workbookSpinCount="100000" lockStructure="1"/>
  <bookViews>
    <workbookView xWindow="-28920" yWindow="1725" windowWidth="29040" windowHeight="15720" xr2:uid="{00000000-000D-0000-FFFF-FFFF00000000}"/>
  </bookViews>
  <sheets>
    <sheet name="Current Month Report" sheetId="18" r:id="rId1"/>
    <sheet name="Year To Date Report" sheetId="19" r:id="rId2"/>
    <sheet name="Current month raw data" sheetId="21" state="hidden" r:id="rId3"/>
    <sheet name="YTD Raw Data" sheetId="23" state="hidden" r:id="rId4"/>
    <sheet name="Help" sheetId="15" r:id="rId5"/>
    <sheet name="Market Maps -&gt;" sheetId="24" r:id="rId6"/>
    <sheet name="Washington, DC Market" sheetId="25" r:id="rId7"/>
    <sheet name="Norfolk &amp; Virginia Beach, VA" sheetId="26" r:id="rId8"/>
    <sheet name="Virginia Area" sheetId="27" r:id="rId9"/>
    <sheet name="Richmond-Petersburg, VA" sheetId="28" r:id="rId10"/>
    <sheet name="Bristol &amp; Kingsport TN&amp;VA, MSA" sheetId="29" r:id="rId11"/>
  </sheets>
  <definedNames>
    <definedName name="_xlnm.Print_Area" localSheetId="4">Help!$A$1:$O$31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19" l="1"/>
  <c r="D3" i="19"/>
  <c r="E3" i="19"/>
  <c r="F3" i="19"/>
  <c r="G3" i="19"/>
  <c r="B3" i="19"/>
  <c r="I3" i="18"/>
  <c r="H3" i="18"/>
  <c r="D3" i="18"/>
  <c r="E3" i="18"/>
  <c r="F3" i="18"/>
  <c r="G3" i="18"/>
  <c r="C3" i="18"/>
  <c r="B3" i="18"/>
  <c r="B11" i="19"/>
  <c r="C11" i="19"/>
  <c r="D11" i="19"/>
  <c r="E11" i="19"/>
  <c r="F11" i="19"/>
  <c r="B12" i="19"/>
  <c r="C12" i="19"/>
  <c r="D12" i="19"/>
  <c r="E12" i="19"/>
  <c r="F12" i="19"/>
  <c r="B13" i="19"/>
  <c r="C13" i="19"/>
  <c r="D13" i="19"/>
  <c r="E13" i="19"/>
  <c r="F13" i="19"/>
  <c r="B15" i="19"/>
  <c r="C15" i="19"/>
  <c r="D15" i="19"/>
  <c r="E15" i="19"/>
  <c r="F15" i="19"/>
  <c r="B16" i="19"/>
  <c r="C16" i="19"/>
  <c r="D16" i="19"/>
  <c r="E16" i="19"/>
  <c r="F16" i="19"/>
  <c r="B17" i="19"/>
  <c r="C17" i="19"/>
  <c r="D17" i="19"/>
  <c r="E17" i="19"/>
  <c r="F17" i="19"/>
  <c r="B9" i="19"/>
  <c r="C9" i="19"/>
  <c r="D9" i="19"/>
  <c r="E9" i="19"/>
  <c r="F9" i="19"/>
  <c r="G9" i="19"/>
  <c r="H9" i="19"/>
  <c r="I9" i="19"/>
  <c r="J9" i="19"/>
  <c r="K9" i="19"/>
  <c r="L9" i="19"/>
  <c r="M9" i="19"/>
  <c r="B10" i="19"/>
  <c r="C10" i="19"/>
  <c r="D10" i="19"/>
  <c r="E10" i="19"/>
  <c r="F10" i="19"/>
  <c r="G10" i="19"/>
  <c r="H10" i="19"/>
  <c r="I10" i="19"/>
  <c r="J10" i="19"/>
  <c r="K10" i="19"/>
  <c r="L10" i="19"/>
  <c r="M10" i="19"/>
  <c r="G11" i="19"/>
  <c r="H11" i="19"/>
  <c r="I11" i="19"/>
  <c r="J11" i="19"/>
  <c r="K11" i="19"/>
  <c r="L11" i="19"/>
  <c r="M11" i="19"/>
  <c r="G12" i="19"/>
  <c r="H12" i="19"/>
  <c r="I12" i="19"/>
  <c r="J12" i="19"/>
  <c r="K12" i="19"/>
  <c r="L12" i="19"/>
  <c r="M12" i="19"/>
  <c r="G13" i="19"/>
  <c r="H13" i="19"/>
  <c r="I13" i="19"/>
  <c r="J13" i="19"/>
  <c r="K13" i="19"/>
  <c r="L13" i="19"/>
  <c r="M13" i="19"/>
  <c r="M8" i="19"/>
  <c r="L8" i="19"/>
  <c r="K8" i="19"/>
  <c r="J8" i="19"/>
  <c r="I8" i="19"/>
  <c r="H8" i="19"/>
  <c r="G8" i="19"/>
  <c r="F8" i="19"/>
  <c r="E8" i="19"/>
  <c r="D8" i="19"/>
  <c r="C8" i="19"/>
  <c r="B8" i="19"/>
  <c r="C13" i="18"/>
  <c r="D9" i="18"/>
  <c r="E9" i="18"/>
  <c r="F9" i="18"/>
  <c r="G9" i="18"/>
  <c r="H9" i="18"/>
  <c r="I9" i="18"/>
  <c r="J9" i="18"/>
  <c r="K9" i="18"/>
  <c r="L9" i="18"/>
  <c r="M9" i="18"/>
  <c r="D10" i="18"/>
  <c r="E10" i="18"/>
  <c r="F10" i="18"/>
  <c r="G10" i="18"/>
  <c r="H10" i="18"/>
  <c r="I10" i="18"/>
  <c r="J10" i="18"/>
  <c r="K10" i="18"/>
  <c r="L10" i="18"/>
  <c r="M10" i="18"/>
  <c r="D11" i="18"/>
  <c r="E11" i="18"/>
  <c r="F11" i="18"/>
  <c r="G11" i="18"/>
  <c r="H11" i="18"/>
  <c r="I11" i="18"/>
  <c r="J11" i="18"/>
  <c r="K11" i="18"/>
  <c r="L11" i="18"/>
  <c r="M11" i="18"/>
  <c r="D12" i="18"/>
  <c r="E12" i="18"/>
  <c r="F12" i="18"/>
  <c r="G12" i="18"/>
  <c r="H12" i="18"/>
  <c r="I12" i="18"/>
  <c r="J12" i="18"/>
  <c r="K12" i="18"/>
  <c r="L12" i="18"/>
  <c r="M12" i="18"/>
  <c r="D13" i="18"/>
  <c r="E13" i="18"/>
  <c r="F13" i="18"/>
  <c r="G13" i="18"/>
  <c r="H13" i="18"/>
  <c r="I13" i="18"/>
  <c r="J13" i="18"/>
  <c r="K13" i="18"/>
  <c r="L13" i="18"/>
  <c r="M13" i="18"/>
  <c r="M8" i="18"/>
  <c r="L8" i="18"/>
  <c r="K8" i="18"/>
  <c r="J8" i="18"/>
  <c r="I8" i="18"/>
  <c r="H8" i="18"/>
  <c r="G8" i="18"/>
  <c r="F8" i="18"/>
  <c r="E8" i="18"/>
  <c r="D8" i="18"/>
  <c r="C9" i="18"/>
  <c r="C10" i="18"/>
  <c r="C11" i="18"/>
  <c r="C12" i="18"/>
  <c r="C8" i="18"/>
  <c r="B9" i="18"/>
  <c r="B10" i="18"/>
  <c r="B11" i="18"/>
  <c r="B12" i="18"/>
  <c r="B13" i="18"/>
  <c r="B8" i="18"/>
  <c r="B42" i="18" l="1"/>
  <c r="E17" i="18"/>
  <c r="F17" i="18"/>
  <c r="E18" i="18"/>
  <c r="F18" i="18"/>
  <c r="E19" i="18"/>
  <c r="F19" i="18"/>
  <c r="E20" i="18"/>
  <c r="F20" i="18"/>
  <c r="C15" i="18"/>
  <c r="D15" i="18"/>
  <c r="C16" i="18"/>
  <c r="D16" i="18"/>
  <c r="C17" i="18"/>
  <c r="D17" i="18"/>
  <c r="C18" i="18"/>
  <c r="D18" i="18"/>
  <c r="C19" i="18"/>
  <c r="D19" i="18"/>
  <c r="C20" i="18"/>
  <c r="D20" i="18"/>
  <c r="F26" i="18"/>
  <c r="C21" i="18"/>
  <c r="D21" i="18"/>
  <c r="C23" i="18"/>
  <c r="D23" i="18"/>
  <c r="C24" i="18"/>
  <c r="D24" i="18"/>
  <c r="M56" i="19"/>
  <c r="L56" i="19"/>
  <c r="K56" i="19"/>
  <c r="J56" i="19"/>
  <c r="I56" i="19"/>
  <c r="H56" i="19"/>
  <c r="G56" i="19"/>
  <c r="F56" i="19"/>
  <c r="E56" i="19"/>
  <c r="D56" i="19"/>
  <c r="C56" i="19"/>
  <c r="B56" i="19"/>
  <c r="M55" i="19"/>
  <c r="L55" i="19"/>
  <c r="K55" i="19"/>
  <c r="J55" i="19"/>
  <c r="I55" i="19"/>
  <c r="H55" i="19"/>
  <c r="G55" i="19"/>
  <c r="F55" i="19"/>
  <c r="E55" i="19"/>
  <c r="D55" i="19"/>
  <c r="C55" i="19"/>
  <c r="B55" i="19"/>
  <c r="M54" i="19"/>
  <c r="L54" i="19"/>
  <c r="K54" i="19"/>
  <c r="J54" i="19"/>
  <c r="I54" i="19"/>
  <c r="H54" i="19"/>
  <c r="G54" i="19"/>
  <c r="F54" i="19"/>
  <c r="E54" i="19"/>
  <c r="D54" i="19"/>
  <c r="C54" i="19"/>
  <c r="B54" i="19"/>
  <c r="M53" i="19"/>
  <c r="L53" i="19"/>
  <c r="K53" i="19"/>
  <c r="J53" i="19"/>
  <c r="I53" i="19"/>
  <c r="H53" i="19"/>
  <c r="G53" i="19"/>
  <c r="F53" i="19"/>
  <c r="E53" i="19"/>
  <c r="D53" i="19"/>
  <c r="C53" i="19"/>
  <c r="B53" i="19"/>
  <c r="M52" i="19"/>
  <c r="L52" i="19"/>
  <c r="K52" i="19"/>
  <c r="J52" i="19"/>
  <c r="I52" i="19"/>
  <c r="H52" i="19"/>
  <c r="G52" i="19"/>
  <c r="F52" i="19"/>
  <c r="E52" i="19"/>
  <c r="D52" i="19"/>
  <c r="C52" i="19"/>
  <c r="B52" i="19"/>
  <c r="M51" i="19"/>
  <c r="L51" i="19"/>
  <c r="K51" i="19"/>
  <c r="J51" i="19"/>
  <c r="I51" i="19"/>
  <c r="H51" i="19"/>
  <c r="G51" i="19"/>
  <c r="F51" i="19"/>
  <c r="E51" i="19"/>
  <c r="D51" i="19"/>
  <c r="C51" i="19"/>
  <c r="B51" i="19"/>
  <c r="M50" i="19"/>
  <c r="L50" i="19"/>
  <c r="K50" i="19"/>
  <c r="J50" i="19"/>
  <c r="I50" i="19"/>
  <c r="H50" i="19"/>
  <c r="G50" i="19"/>
  <c r="F50" i="19"/>
  <c r="E50" i="19"/>
  <c r="D50" i="19"/>
  <c r="C50" i="19"/>
  <c r="B50" i="19"/>
  <c r="M49" i="19"/>
  <c r="L49" i="19"/>
  <c r="K49" i="19"/>
  <c r="J49" i="19"/>
  <c r="I49" i="19"/>
  <c r="H49" i="19"/>
  <c r="G49" i="19"/>
  <c r="F49" i="19"/>
  <c r="E49" i="19"/>
  <c r="D49" i="19"/>
  <c r="C49" i="19"/>
  <c r="B49" i="19"/>
  <c r="M48" i="19"/>
  <c r="L48" i="19"/>
  <c r="K48" i="19"/>
  <c r="J48" i="19"/>
  <c r="I48" i="19"/>
  <c r="H48" i="19"/>
  <c r="G48" i="19"/>
  <c r="F48" i="19"/>
  <c r="E48" i="19"/>
  <c r="D48" i="19"/>
  <c r="C48" i="19"/>
  <c r="B48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M40" i="19"/>
  <c r="L40" i="19"/>
  <c r="K40" i="19"/>
  <c r="J40" i="19"/>
  <c r="I40" i="19"/>
  <c r="H40" i="19"/>
  <c r="G40" i="19"/>
  <c r="F40" i="19"/>
  <c r="E40" i="19"/>
  <c r="D40" i="19"/>
  <c r="C40" i="19"/>
  <c r="B40" i="19"/>
  <c r="M38" i="19"/>
  <c r="L38" i="19"/>
  <c r="K38" i="19"/>
  <c r="J38" i="19"/>
  <c r="I38" i="19"/>
  <c r="H38" i="19"/>
  <c r="G38" i="19"/>
  <c r="F38" i="19"/>
  <c r="E38" i="19"/>
  <c r="D38" i="19"/>
  <c r="C38" i="19"/>
  <c r="B38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M31" i="19"/>
  <c r="L31" i="19"/>
  <c r="K31" i="19"/>
  <c r="J31" i="19"/>
  <c r="I31" i="19"/>
  <c r="H31" i="19"/>
  <c r="G31" i="19"/>
  <c r="F31" i="19"/>
  <c r="E31" i="19"/>
  <c r="D31" i="19"/>
  <c r="C31" i="19"/>
  <c r="B31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M26" i="19"/>
  <c r="L26" i="19"/>
  <c r="K26" i="19"/>
  <c r="J26" i="19"/>
  <c r="I26" i="19"/>
  <c r="H26" i="19"/>
  <c r="G26" i="19"/>
  <c r="F26" i="19"/>
  <c r="E26" i="19"/>
  <c r="D26" i="19"/>
  <c r="C26" i="19"/>
  <c r="B26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M21" i="19"/>
  <c r="L21" i="19"/>
  <c r="K21" i="19"/>
  <c r="J21" i="19"/>
  <c r="I21" i="19"/>
  <c r="H21" i="19"/>
  <c r="G21" i="19"/>
  <c r="F21" i="19"/>
  <c r="E21" i="19"/>
  <c r="D21" i="19"/>
  <c r="C21" i="19"/>
  <c r="B21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M17" i="19"/>
  <c r="L17" i="19"/>
  <c r="K17" i="19"/>
  <c r="J17" i="19"/>
  <c r="I17" i="19"/>
  <c r="H17" i="19"/>
  <c r="G17" i="19"/>
  <c r="M16" i="19"/>
  <c r="L16" i="19"/>
  <c r="K16" i="19"/>
  <c r="J16" i="19"/>
  <c r="I16" i="19"/>
  <c r="H16" i="19"/>
  <c r="G16" i="19"/>
  <c r="M15" i="19"/>
  <c r="L15" i="19"/>
  <c r="K15" i="19"/>
  <c r="J15" i="19"/>
  <c r="I15" i="19"/>
  <c r="H15" i="19"/>
  <c r="G15" i="19"/>
  <c r="M5" i="19"/>
  <c r="L5" i="19"/>
  <c r="K5" i="19"/>
  <c r="J5" i="19"/>
  <c r="I5" i="19"/>
  <c r="H5" i="19"/>
  <c r="G5" i="19"/>
  <c r="F5" i="19"/>
  <c r="E5" i="19"/>
  <c r="D5" i="19"/>
  <c r="C5" i="19"/>
  <c r="B5" i="19"/>
  <c r="M4" i="19"/>
  <c r="L4" i="19"/>
  <c r="K4" i="19"/>
  <c r="J4" i="19"/>
  <c r="I4" i="19"/>
  <c r="H4" i="19"/>
  <c r="G4" i="19"/>
  <c r="F4" i="19"/>
  <c r="E4" i="19"/>
  <c r="D4" i="19"/>
  <c r="C4" i="19"/>
  <c r="B4" i="19"/>
  <c r="H2" i="19"/>
  <c r="A1" i="19"/>
  <c r="B1" i="19"/>
  <c r="A1" i="18"/>
  <c r="B1" i="18"/>
  <c r="H2" i="18"/>
  <c r="B5" i="18"/>
  <c r="C5" i="18"/>
  <c r="D5" i="18"/>
  <c r="E5" i="18"/>
  <c r="F5" i="18"/>
  <c r="G5" i="18"/>
  <c r="H5" i="18"/>
  <c r="I5" i="18"/>
  <c r="J5" i="18"/>
  <c r="K5" i="18"/>
  <c r="L5" i="18"/>
  <c r="M5" i="18"/>
  <c r="B15" i="18"/>
  <c r="E15" i="18"/>
  <c r="F15" i="18"/>
  <c r="G15" i="18"/>
  <c r="H15" i="18"/>
  <c r="I15" i="18"/>
  <c r="J15" i="18"/>
  <c r="K15" i="18"/>
  <c r="L15" i="18"/>
  <c r="M15" i="18"/>
  <c r="B16" i="18"/>
  <c r="E16" i="18"/>
  <c r="F16" i="18"/>
  <c r="G16" i="18"/>
  <c r="H16" i="18"/>
  <c r="I16" i="18"/>
  <c r="J16" i="18"/>
  <c r="K16" i="18"/>
  <c r="L16" i="18"/>
  <c r="M16" i="18"/>
  <c r="B17" i="18"/>
  <c r="G17" i="18"/>
  <c r="H17" i="18"/>
  <c r="I17" i="18"/>
  <c r="J17" i="18"/>
  <c r="K17" i="18"/>
  <c r="L17" i="18"/>
  <c r="M17" i="18"/>
  <c r="B18" i="18"/>
  <c r="G18" i="18"/>
  <c r="H18" i="18"/>
  <c r="I18" i="18"/>
  <c r="J18" i="18"/>
  <c r="K18" i="18"/>
  <c r="L18" i="18"/>
  <c r="M18" i="18"/>
  <c r="B19" i="18"/>
  <c r="G19" i="18"/>
  <c r="H19" i="18"/>
  <c r="I19" i="18"/>
  <c r="J19" i="18"/>
  <c r="K19" i="18"/>
  <c r="L19" i="18"/>
  <c r="M19" i="18"/>
  <c r="B20" i="18"/>
  <c r="G20" i="18"/>
  <c r="H20" i="18"/>
  <c r="I20" i="18"/>
  <c r="J20" i="18"/>
  <c r="K20" i="18"/>
  <c r="L20" i="18"/>
  <c r="M20" i="18"/>
  <c r="B21" i="18"/>
  <c r="E21" i="18"/>
  <c r="F21" i="18"/>
  <c r="G21" i="18"/>
  <c r="H21" i="18"/>
  <c r="I21" i="18"/>
  <c r="J21" i="18"/>
  <c r="K21" i="18"/>
  <c r="L21" i="18"/>
  <c r="M21" i="18"/>
  <c r="B23" i="18"/>
  <c r="E23" i="18"/>
  <c r="F23" i="18"/>
  <c r="G23" i="18"/>
  <c r="H23" i="18"/>
  <c r="I23" i="18"/>
  <c r="J23" i="18"/>
  <c r="K23" i="18"/>
  <c r="L23" i="18"/>
  <c r="M23" i="18"/>
  <c r="B24" i="18"/>
  <c r="E24" i="18"/>
  <c r="F24" i="18"/>
  <c r="G24" i="18"/>
  <c r="H24" i="18"/>
  <c r="I24" i="18"/>
  <c r="J24" i="18"/>
  <c r="K24" i="18"/>
  <c r="L24" i="18"/>
  <c r="M24" i="18"/>
  <c r="B25" i="18"/>
  <c r="C25" i="18"/>
  <c r="D25" i="18"/>
  <c r="E25" i="18"/>
  <c r="F25" i="18"/>
  <c r="G25" i="18"/>
  <c r="H25" i="18"/>
  <c r="I25" i="18"/>
  <c r="J25" i="18"/>
  <c r="K25" i="18"/>
  <c r="L25" i="18"/>
  <c r="M25" i="18"/>
  <c r="B26" i="18"/>
  <c r="C26" i="18"/>
  <c r="D26" i="18"/>
  <c r="E26" i="18"/>
  <c r="G26" i="18"/>
  <c r="H26" i="18"/>
  <c r="I26" i="18"/>
  <c r="J26" i="18"/>
  <c r="K26" i="18"/>
  <c r="L26" i="18"/>
  <c r="M26" i="18"/>
  <c r="B27" i="18"/>
  <c r="C27" i="18"/>
  <c r="D27" i="18"/>
  <c r="E27" i="18"/>
  <c r="F27" i="18"/>
  <c r="G27" i="18"/>
  <c r="H27" i="18"/>
  <c r="I27" i="18"/>
  <c r="J27" i="18"/>
  <c r="K27" i="18"/>
  <c r="L27" i="18"/>
  <c r="M27" i="18"/>
  <c r="B28" i="18"/>
  <c r="C28" i="18"/>
  <c r="D28" i="18"/>
  <c r="E28" i="18"/>
  <c r="F28" i="18"/>
  <c r="G28" i="18"/>
  <c r="H28" i="18"/>
  <c r="I28" i="18"/>
  <c r="J28" i="18"/>
  <c r="K28" i="18"/>
  <c r="L28" i="18"/>
  <c r="M28" i="18"/>
  <c r="B30" i="18"/>
  <c r="C30" i="18"/>
  <c r="D30" i="18"/>
  <c r="E30" i="18"/>
  <c r="F30" i="18"/>
  <c r="G30" i="18"/>
  <c r="H30" i="18"/>
  <c r="I30" i="18"/>
  <c r="J30" i="18"/>
  <c r="K30" i="18"/>
  <c r="L30" i="18"/>
  <c r="M30" i="18"/>
  <c r="B31" i="18"/>
  <c r="C31" i="18"/>
  <c r="D31" i="18"/>
  <c r="E31" i="18"/>
  <c r="F31" i="18"/>
  <c r="G31" i="18"/>
  <c r="H31" i="18"/>
  <c r="I31" i="18"/>
  <c r="J31" i="18"/>
  <c r="K31" i="18"/>
  <c r="L31" i="18"/>
  <c r="M31" i="18"/>
  <c r="B32" i="18"/>
  <c r="C32" i="18"/>
  <c r="D32" i="18"/>
  <c r="E32" i="18"/>
  <c r="F32" i="18"/>
  <c r="G32" i="18"/>
  <c r="H32" i="18"/>
  <c r="I32" i="18"/>
  <c r="J32" i="18"/>
  <c r="K32" i="18"/>
  <c r="L32" i="18"/>
  <c r="M32" i="18"/>
  <c r="B33" i="18"/>
  <c r="C33" i="18"/>
  <c r="D33" i="18"/>
  <c r="E33" i="18"/>
  <c r="F33" i="18"/>
  <c r="G33" i="18"/>
  <c r="H33" i="18"/>
  <c r="I33" i="18"/>
  <c r="J33" i="18"/>
  <c r="K33" i="18"/>
  <c r="L33" i="18"/>
  <c r="M33" i="18"/>
  <c r="B34" i="18"/>
  <c r="C34" i="18"/>
  <c r="D34" i="18"/>
  <c r="E34" i="18"/>
  <c r="F34" i="18"/>
  <c r="G34" i="18"/>
  <c r="H34" i="18"/>
  <c r="I34" i="18"/>
  <c r="J34" i="18"/>
  <c r="K34" i="18"/>
  <c r="L34" i="18"/>
  <c r="M34" i="18"/>
  <c r="B35" i="18"/>
  <c r="C35" i="18"/>
  <c r="D35" i="18"/>
  <c r="E35" i="18"/>
  <c r="F35" i="18"/>
  <c r="G35" i="18"/>
  <c r="H35" i="18"/>
  <c r="I35" i="18"/>
  <c r="J35" i="18"/>
  <c r="K35" i="18"/>
  <c r="L35" i="18"/>
  <c r="M35" i="18"/>
  <c r="B36" i="18"/>
  <c r="C36" i="18"/>
  <c r="D36" i="18"/>
  <c r="E36" i="18"/>
  <c r="F36" i="18"/>
  <c r="G36" i="18"/>
  <c r="H36" i="18"/>
  <c r="I36" i="18"/>
  <c r="J36" i="18"/>
  <c r="K36" i="18"/>
  <c r="L36" i="18"/>
  <c r="M36" i="18"/>
  <c r="B38" i="18"/>
  <c r="C38" i="18"/>
  <c r="D38" i="18"/>
  <c r="E38" i="18"/>
  <c r="F38" i="18"/>
  <c r="G38" i="18"/>
  <c r="H38" i="18"/>
  <c r="I38" i="18"/>
  <c r="J38" i="18"/>
  <c r="K38" i="18"/>
  <c r="L38" i="18"/>
  <c r="M38" i="18"/>
  <c r="B40" i="18"/>
  <c r="C40" i="18"/>
  <c r="D40" i="18"/>
  <c r="E40" i="18"/>
  <c r="F40" i="18"/>
  <c r="G40" i="18"/>
  <c r="H40" i="18"/>
  <c r="I40" i="18"/>
  <c r="J40" i="18"/>
  <c r="K40" i="18"/>
  <c r="L40" i="18"/>
  <c r="M40" i="18"/>
  <c r="B41" i="18"/>
  <c r="C41" i="18"/>
  <c r="D41" i="18"/>
  <c r="E41" i="18"/>
  <c r="F41" i="18"/>
  <c r="G41" i="18"/>
  <c r="H41" i="18"/>
  <c r="I41" i="18"/>
  <c r="J41" i="18"/>
  <c r="K41" i="18"/>
  <c r="L41" i="18"/>
  <c r="M41" i="18"/>
  <c r="C42" i="18"/>
  <c r="D42" i="18"/>
  <c r="E42" i="18"/>
  <c r="F42" i="18"/>
  <c r="G42" i="18"/>
  <c r="H42" i="18"/>
  <c r="I42" i="18"/>
  <c r="J42" i="18"/>
  <c r="K42" i="18"/>
  <c r="L42" i="18"/>
  <c r="M42" i="18"/>
  <c r="B43" i="18"/>
  <c r="C43" i="18"/>
  <c r="D43" i="18"/>
  <c r="E43" i="18"/>
  <c r="F43" i="18"/>
  <c r="G43" i="18"/>
  <c r="H43" i="18"/>
  <c r="I43" i="18"/>
  <c r="J43" i="18"/>
  <c r="K43" i="18"/>
  <c r="L43" i="18"/>
  <c r="M43" i="18"/>
  <c r="B44" i="18"/>
  <c r="C44" i="18"/>
  <c r="D44" i="18"/>
  <c r="E44" i="18"/>
  <c r="F44" i="18"/>
  <c r="G44" i="18"/>
  <c r="H44" i="18"/>
  <c r="I44" i="18"/>
  <c r="J44" i="18"/>
  <c r="K44" i="18"/>
  <c r="L44" i="18"/>
  <c r="M44" i="18"/>
  <c r="B47" i="18"/>
  <c r="C47" i="18"/>
  <c r="D47" i="18"/>
  <c r="E47" i="18"/>
  <c r="F47" i="18"/>
  <c r="G47" i="18"/>
  <c r="H47" i="18"/>
  <c r="I47" i="18"/>
  <c r="J47" i="18"/>
  <c r="K47" i="18"/>
  <c r="L47" i="18"/>
  <c r="M47" i="18"/>
  <c r="B48" i="18"/>
  <c r="C48" i="18"/>
  <c r="D48" i="18"/>
  <c r="E48" i="18"/>
  <c r="F48" i="18"/>
  <c r="G48" i="18"/>
  <c r="H48" i="18"/>
  <c r="I48" i="18"/>
  <c r="J48" i="18"/>
  <c r="K48" i="18"/>
  <c r="L48" i="18"/>
  <c r="M48" i="18"/>
  <c r="B49" i="18"/>
  <c r="C49" i="18"/>
  <c r="D49" i="18"/>
  <c r="E49" i="18"/>
  <c r="F49" i="18"/>
  <c r="G49" i="18"/>
  <c r="H49" i="18"/>
  <c r="I49" i="18"/>
  <c r="J49" i="18"/>
  <c r="K49" i="18"/>
  <c r="L49" i="18"/>
  <c r="M49" i="18"/>
  <c r="B50" i="18"/>
  <c r="C50" i="18"/>
  <c r="D50" i="18"/>
  <c r="E50" i="18"/>
  <c r="F50" i="18"/>
  <c r="G50" i="18"/>
  <c r="H50" i="18"/>
  <c r="I50" i="18"/>
  <c r="J50" i="18"/>
  <c r="K50" i="18"/>
  <c r="L50" i="18"/>
  <c r="M50" i="18"/>
  <c r="B51" i="18"/>
  <c r="C51" i="18"/>
  <c r="D51" i="18"/>
  <c r="E51" i="18"/>
  <c r="F51" i="18"/>
  <c r="G51" i="18"/>
  <c r="H51" i="18"/>
  <c r="I51" i="18"/>
  <c r="J51" i="18"/>
  <c r="K51" i="18"/>
  <c r="L51" i="18"/>
  <c r="M51" i="18"/>
  <c r="B52" i="18"/>
  <c r="C52" i="18"/>
  <c r="D52" i="18"/>
  <c r="E52" i="18"/>
  <c r="F52" i="18"/>
  <c r="G52" i="18"/>
  <c r="H52" i="18"/>
  <c r="I52" i="18"/>
  <c r="J52" i="18"/>
  <c r="K52" i="18"/>
  <c r="L52" i="18"/>
  <c r="M52" i="18"/>
  <c r="B53" i="18"/>
  <c r="C53" i="18"/>
  <c r="D53" i="18"/>
  <c r="E53" i="18"/>
  <c r="F53" i="18"/>
  <c r="G53" i="18"/>
  <c r="H53" i="18"/>
  <c r="I53" i="18"/>
  <c r="J53" i="18"/>
  <c r="K53" i="18"/>
  <c r="L53" i="18"/>
  <c r="M53" i="18"/>
  <c r="B54" i="18"/>
  <c r="C54" i="18"/>
  <c r="D54" i="18"/>
  <c r="E54" i="18"/>
  <c r="F54" i="18"/>
  <c r="G54" i="18"/>
  <c r="H54" i="18"/>
  <c r="I54" i="18"/>
  <c r="J54" i="18"/>
  <c r="K54" i="18"/>
  <c r="L54" i="18"/>
  <c r="M54" i="18"/>
  <c r="B55" i="18"/>
  <c r="C55" i="18"/>
  <c r="D55" i="18"/>
  <c r="E55" i="18"/>
  <c r="F55" i="18"/>
  <c r="G55" i="18"/>
  <c r="H55" i="18"/>
  <c r="I55" i="18"/>
  <c r="J55" i="18"/>
  <c r="K55" i="18"/>
  <c r="L55" i="18"/>
  <c r="M55" i="18"/>
  <c r="B56" i="18"/>
  <c r="C56" i="18"/>
  <c r="D56" i="18"/>
  <c r="E56" i="18"/>
  <c r="F56" i="18"/>
  <c r="G56" i="18"/>
  <c r="H56" i="18"/>
  <c r="I56" i="18"/>
  <c r="J56" i="18"/>
  <c r="K56" i="18"/>
  <c r="L56" i="18"/>
  <c r="M56" i="18"/>
  <c r="M4" i="18"/>
  <c r="L4" i="18"/>
  <c r="K4" i="18"/>
  <c r="J4" i="18"/>
  <c r="I4" i="18"/>
  <c r="H4" i="18"/>
  <c r="G4" i="18"/>
  <c r="F4" i="18"/>
  <c r="E4" i="18"/>
  <c r="D4" i="18"/>
  <c r="C4" i="18"/>
  <c r="B4" i="18"/>
  <c r="A5" i="15"/>
  <c r="A9" i="15"/>
  <c r="A12" i="15"/>
  <c r="A14" i="15"/>
  <c r="A15" i="15"/>
</calcChain>
</file>

<file path=xl/sharedStrings.xml><?xml version="1.0" encoding="utf-8"?>
<sst xmlns="http://schemas.openxmlformats.org/spreadsheetml/2006/main" count="505" uniqueCount="85">
  <si>
    <t>Currency</t>
  </si>
  <si>
    <t>Occ %</t>
  </si>
  <si>
    <t>ADR</t>
  </si>
  <si>
    <t>RevPAR</t>
  </si>
  <si>
    <t>ISO Code</t>
  </si>
  <si>
    <t>Rate</t>
  </si>
  <si>
    <t>Occ</t>
  </si>
  <si>
    <t>Room Rev</t>
  </si>
  <si>
    <t>Room Avail</t>
  </si>
  <si>
    <t>Room Sold</t>
  </si>
  <si>
    <t>United States</t>
  </si>
  <si>
    <t>USD</t>
  </si>
  <si>
    <t>1</t>
  </si>
  <si>
    <t>Virginia</t>
  </si>
  <si>
    <t>Markets</t>
  </si>
  <si>
    <t>Norfolk-Virginia Beach, VA</t>
  </si>
  <si>
    <t>Richmond-Petersburg, VA</t>
  </si>
  <si>
    <t>Virginia Area</t>
  </si>
  <si>
    <t>Washington, DC</t>
  </si>
  <si>
    <t>Tracts</t>
  </si>
  <si>
    <t>Arlington, VA</t>
  </si>
  <si>
    <t>Suburban Virginia Area</t>
  </si>
  <si>
    <t>Alexandria, VA</t>
  </si>
  <si>
    <t>Fairfax/Tysons Corner, VA</t>
  </si>
  <si>
    <t>I-95 Fredericksburg, VA</t>
  </si>
  <si>
    <t>Dulles Airport Area, VA</t>
  </si>
  <si>
    <t>Williamsburg, VA</t>
  </si>
  <si>
    <t>Virginia Beach, VA</t>
  </si>
  <si>
    <t>Norfolk/Portsmouth, VA</t>
  </si>
  <si>
    <t>Newport News/Hampton, VA</t>
  </si>
  <si>
    <t>Chesapeake/Suffolk, VA</t>
  </si>
  <si>
    <t>Richmond North/Glen Allen, VA</t>
  </si>
  <si>
    <t>Richmond West/Midlothian, VA</t>
  </si>
  <si>
    <t>Petersburg/Chester, VA</t>
  </si>
  <si>
    <t>Roanoke, VA</t>
  </si>
  <si>
    <t>Charlottesville, VA</t>
  </si>
  <si>
    <t>Bristol/Kingsport, TN</t>
  </si>
  <si>
    <t>Staunton/Harrisonburg, VA</t>
  </si>
  <si>
    <t>Blacksburg/Wytheville, VA</t>
  </si>
  <si>
    <t>Lynchburg, VA</t>
  </si>
  <si>
    <t>Tab 15 - Help</t>
  </si>
  <si>
    <t>Glossary:</t>
  </si>
  <si>
    <t>Frequently Asked Questions (FAQ):</t>
  </si>
  <si>
    <t>Room Supply</t>
  </si>
  <si>
    <t>Room Demand</t>
  </si>
  <si>
    <t>Occupancy</t>
  </si>
  <si>
    <t>Virginia Area (non-MSA)</t>
  </si>
  <si>
    <t>Bristol-Kingsport MSA</t>
  </si>
  <si>
    <t>Richmond - Petersburg, VA</t>
  </si>
  <si>
    <t>VTC Tourism Regions</t>
  </si>
  <si>
    <t>Central Virginia</t>
  </si>
  <si>
    <t>Chesapeake Bay</t>
  </si>
  <si>
    <t>Coastal Virginia - Eastern Shore</t>
  </si>
  <si>
    <t>Coastal Virginia - Hampton Roads</t>
  </si>
  <si>
    <t>Northern Virginia</t>
  </si>
  <si>
    <t>Shenandoah Valley</t>
  </si>
  <si>
    <t>Southern Virginia</t>
  </si>
  <si>
    <t>Southwest Virginia - Blue Ridge Highlands</t>
  </si>
  <si>
    <t>Southwest Virginia - Heart of Appalachia</t>
  </si>
  <si>
    <t>Virginia Mountains</t>
  </si>
  <si>
    <t>Update month here</t>
  </si>
  <si>
    <t xml:space="preserve">Virginia Tourism Regions. </t>
  </si>
  <si>
    <t>Refer to tabs to the right for STR Submarket Maps</t>
  </si>
  <si>
    <t>Virginia Regional</t>
  </si>
  <si>
    <t xml:space="preserve">Richmond CBD, VA </t>
  </si>
  <si>
    <t>SOURCE: COSTAR REALTY INFORMATION, INC. 
REPUBLICATION OR OTHER RE-USE OF THIS DATA WITHOUT THE EXPRESS WRITTEN PERMISSION OF COSTAR IS STRICTLY PROHIBITED</t>
  </si>
  <si>
    <t>Virginia Luxury</t>
  </si>
  <si>
    <t>Virginia Upper Upscale</t>
  </si>
  <si>
    <t>Virginia Upscale</t>
  </si>
  <si>
    <t>Virginia Upper Midscale</t>
  </si>
  <si>
    <t>Virginia Midscale</t>
  </si>
  <si>
    <t>Virginia Economy</t>
  </si>
  <si>
    <t>Luxury</t>
  </si>
  <si>
    <t>Upper Upscale</t>
  </si>
  <si>
    <t>Upscale</t>
  </si>
  <si>
    <t>Upper Midscale</t>
  </si>
  <si>
    <t>Midscale</t>
  </si>
  <si>
    <t>Economy</t>
  </si>
  <si>
    <t>Virginia Class Scales</t>
  </si>
  <si>
    <t>Percent Change from YTD 2023</t>
  </si>
  <si>
    <t>March 2024 Monthly Report</t>
  </si>
  <si>
    <t>Current Month - March 2024 vs March 2023</t>
  </si>
  <si>
    <t>Percent Change from March 2023</t>
  </si>
  <si>
    <t>YTD March 2024 Monthly Report</t>
  </si>
  <si>
    <t>Year to Date - March 2024 vs March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</si>
</sst>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mmmm\ d\,\ yyyy"/>
    <numFmt numFmtId="165" formatCode="0.0"/>
    <numFmt numFmtId="166" formatCode="#,##0.0;\-#,##0.0"/>
    <numFmt numFmtId="167" formatCode="0.0&quot;%&quot;"/>
    <numFmt numFmtId="168" formatCode="&quot;$&quot;#,##0.00"/>
    <numFmt numFmtId="169" formatCode="mmmm\ yyyy"/>
    <numFmt numFmtId="170" formatCode="#,##0.00;\-#,##0.00"/>
  </numFmts>
  <fonts count="24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8"/>
      <color indexed="8"/>
      <name val="Arial"/>
      <family val="2"/>
    </font>
    <font>
      <sz val="18"/>
      <color indexed="8"/>
      <name val="Arial"/>
      <family val="2"/>
    </font>
    <font>
      <sz val="11"/>
      <color indexed="10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0"/>
      <name val="Segoe UI"/>
      <family val="2"/>
    </font>
    <font>
      <sz val="10"/>
      <name val="Segoe UI"/>
      <family val="2"/>
    </font>
    <font>
      <sz val="8"/>
      <name val="Arial"/>
      <family val="2"/>
    </font>
    <font>
      <b/>
      <sz val="11"/>
      <color indexed="9"/>
      <name val="Segoe UI"/>
      <family val="2"/>
    </font>
    <font>
      <b/>
      <sz val="11"/>
      <color theme="0"/>
      <name val="Segoe UI"/>
      <family val="2"/>
    </font>
    <font>
      <b/>
      <i/>
      <sz val="10"/>
      <name val="Segoe UI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4F0F"/>
        <bgColor indexed="64"/>
      </patternFill>
    </fill>
  </fills>
  <borders count="23">
    <border>
      <left/>
      <right/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thin">
        <color indexed="55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medium">
        <color indexed="64"/>
      </top>
      <bottom style="thin">
        <color theme="0" tint="-0.249977111117893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116">
    <xf numFmtId="0" fontId="0" fillId="0" borderId="0" xfId="0"/>
    <xf numFmtId="0" fontId="1" fillId="0" borderId="0" xfId="0" applyFont="1"/>
    <xf numFmtId="0" fontId="2" fillId="0" borderId="0" xfId="0" applyFont="1"/>
    <xf numFmtId="0" fontId="7" fillId="0" borderId="1" xfId="0" applyFont="1" applyBorder="1" applyAlignment="1">
      <alignment horizontal="center"/>
    </xf>
    <xf numFmtId="0" fontId="7" fillId="0" borderId="0" xfId="0" applyFont="1"/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vertical="top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1" fillId="0" borderId="3" xfId="0" applyFont="1" applyBorder="1"/>
    <xf numFmtId="0" fontId="18" fillId="0" borderId="0" xfId="0" applyFont="1"/>
    <xf numFmtId="0" fontId="17" fillId="0" borderId="0" xfId="0" applyFont="1"/>
    <xf numFmtId="0" fontId="17" fillId="0" borderId="0" xfId="0" applyFont="1" applyAlignment="1">
      <alignment horizontal="left"/>
    </xf>
    <xf numFmtId="167" fontId="18" fillId="5" borderId="4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right"/>
    </xf>
    <xf numFmtId="1" fontId="18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164" fontId="1" fillId="0" borderId="0" xfId="0" applyNumberFormat="1" applyFont="1" applyAlignment="1">
      <alignment horizontal="left"/>
    </xf>
    <xf numFmtId="49" fontId="2" fillId="0" borderId="0" xfId="0" applyNumberFormat="1" applyFont="1"/>
    <xf numFmtId="49" fontId="2" fillId="0" borderId="0" xfId="0" applyNumberFormat="1" applyFont="1" applyAlignment="1">
      <alignment horizontal="right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5" xfId="0" applyFont="1" applyBorder="1"/>
    <xf numFmtId="0" fontId="7" fillId="0" borderId="6" xfId="0" applyFont="1" applyBorder="1"/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0" fontId="2" fillId="0" borderId="7" xfId="0" applyFont="1" applyBorder="1"/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right"/>
    </xf>
    <xf numFmtId="0" fontId="16" fillId="0" borderId="0" xfId="0" applyFont="1"/>
    <xf numFmtId="0" fontId="2" fillId="0" borderId="3" xfId="0" applyFont="1" applyBorder="1"/>
    <xf numFmtId="0" fontId="2" fillId="0" borderId="3" xfId="0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14" fontId="4" fillId="6" borderId="0" xfId="0" applyNumberFormat="1" applyFont="1" applyFill="1" applyAlignment="1">
      <alignment horizontal="left"/>
    </xf>
    <xf numFmtId="0" fontId="3" fillId="6" borderId="0" xfId="0" applyFont="1" applyFill="1" applyAlignment="1">
      <alignment horizontal="left"/>
    </xf>
    <xf numFmtId="0" fontId="1" fillId="6" borderId="0" xfId="0" applyFont="1" applyFill="1"/>
    <xf numFmtId="0" fontId="5" fillId="6" borderId="0" xfId="0" applyFont="1" applyFill="1" applyAlignment="1">
      <alignment horizontal="right"/>
    </xf>
    <xf numFmtId="0" fontId="18" fillId="0" borderId="12" xfId="0" applyFont="1" applyBorder="1"/>
    <xf numFmtId="167" fontId="18" fillId="0" borderId="13" xfId="0" applyNumberFormat="1" applyFont="1" applyBorder="1" applyAlignment="1">
      <alignment horizontal="center" vertical="center"/>
    </xf>
    <xf numFmtId="168" fontId="18" fillId="0" borderId="13" xfId="0" applyNumberFormat="1" applyFont="1" applyBorder="1" applyAlignment="1">
      <alignment horizontal="center" vertical="center"/>
    </xf>
    <xf numFmtId="167" fontId="18" fillId="5" borderId="0" xfId="0" applyNumberFormat="1" applyFont="1" applyFill="1" applyAlignment="1">
      <alignment horizontal="center" vertical="center"/>
    </xf>
    <xf numFmtId="168" fontId="18" fillId="5" borderId="0" xfId="0" applyNumberFormat="1" applyFont="1" applyFill="1" applyAlignment="1">
      <alignment horizontal="center" vertical="center"/>
    </xf>
    <xf numFmtId="167" fontId="18" fillId="0" borderId="14" xfId="0" applyNumberFormat="1" applyFont="1" applyBorder="1" applyAlignment="1">
      <alignment horizontal="center" vertical="center"/>
    </xf>
    <xf numFmtId="167" fontId="18" fillId="0" borderId="15" xfId="0" applyNumberFormat="1" applyFont="1" applyBorder="1" applyAlignment="1">
      <alignment horizontal="center" vertical="center"/>
    </xf>
    <xf numFmtId="167" fontId="18" fillId="5" borderId="8" xfId="0" applyNumberFormat="1" applyFont="1" applyFill="1" applyBorder="1" applyAlignment="1">
      <alignment horizontal="center" vertical="center"/>
    </xf>
    <xf numFmtId="167" fontId="18" fillId="0" borderId="16" xfId="0" applyNumberFormat="1" applyFont="1" applyBorder="1" applyAlignment="1">
      <alignment horizontal="center" vertical="center"/>
    </xf>
    <xf numFmtId="167" fontId="18" fillId="0" borderId="17" xfId="0" applyNumberFormat="1" applyFont="1" applyBorder="1" applyAlignment="1">
      <alignment horizontal="center" vertical="center"/>
    </xf>
    <xf numFmtId="168" fontId="18" fillId="0" borderId="17" xfId="0" applyNumberFormat="1" applyFont="1" applyBorder="1" applyAlignment="1">
      <alignment horizontal="center" vertical="center"/>
    </xf>
    <xf numFmtId="167" fontId="18" fillId="0" borderId="18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1" fillId="7" borderId="13" xfId="0" applyFont="1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Continuous"/>
    </xf>
    <xf numFmtId="0" fontId="7" fillId="0" borderId="7" xfId="0" applyFont="1" applyBorder="1" applyAlignment="1">
      <alignment horizontal="centerContinuous"/>
    </xf>
    <xf numFmtId="0" fontId="7" fillId="0" borderId="9" xfId="0" applyFont="1" applyBorder="1" applyAlignment="1">
      <alignment horizontal="centerContinuous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3" fillId="6" borderId="0" xfId="0" applyFont="1" applyFill="1" applyAlignment="1">
      <alignment horizontal="right"/>
    </xf>
    <xf numFmtId="0" fontId="23" fillId="0" borderId="0" xfId="0" applyFont="1"/>
    <xf numFmtId="0" fontId="23" fillId="0" borderId="3" xfId="0" applyFont="1" applyBorder="1"/>
    <xf numFmtId="0" fontId="1" fillId="0" borderId="7" xfId="0" applyFont="1" applyBorder="1"/>
    <xf numFmtId="166" fontId="23" fillId="2" borderId="3" xfId="0" applyNumberFormat="1" applyFont="1" applyFill="1" applyBorder="1"/>
    <xf numFmtId="166" fontId="23" fillId="2" borderId="0" xfId="0" applyNumberFormat="1" applyFont="1" applyFill="1"/>
    <xf numFmtId="170" fontId="23" fillId="2" borderId="3" xfId="0" applyNumberFormat="1" applyFont="1" applyFill="1" applyBorder="1"/>
    <xf numFmtId="170" fontId="23" fillId="2" borderId="0" xfId="0" applyNumberFormat="1" applyFont="1" applyFill="1"/>
    <xf numFmtId="170" fontId="1" fillId="0" borderId="3" xfId="0" applyNumberFormat="1" applyFont="1" applyBorder="1"/>
    <xf numFmtId="170" fontId="1" fillId="0" borderId="0" xfId="0" applyNumberFormat="1" applyFont="1"/>
    <xf numFmtId="0" fontId="1" fillId="2" borderId="3" xfId="0" applyFont="1" applyFill="1" applyBorder="1"/>
    <xf numFmtId="0" fontId="22" fillId="0" borderId="22" xfId="0" applyFont="1" applyBorder="1" applyAlignment="1">
      <alignment horizontal="left" vertical="top" wrapText="1"/>
    </xf>
    <xf numFmtId="0" fontId="22" fillId="0" borderId="22" xfId="0" applyFont="1" applyBorder="1" applyAlignment="1">
      <alignment horizontal="left" vertical="top"/>
    </xf>
    <xf numFmtId="0" fontId="22" fillId="0" borderId="0" xfId="0" applyFont="1" applyAlignment="1">
      <alignment horizontal="left" vertical="top"/>
    </xf>
    <xf numFmtId="169" fontId="17" fillId="0" borderId="0" xfId="0" applyNumberFormat="1" applyFont="1" applyAlignment="1">
      <alignment horizontal="left" vertical="center" wrapText="1"/>
    </xf>
    <xf numFmtId="0" fontId="20" fillId="3" borderId="19" xfId="0" applyFont="1" applyFill="1" applyBorder="1" applyAlignment="1">
      <alignment horizontal="center" vertical="center" wrapText="1"/>
    </xf>
    <xf numFmtId="0" fontId="20" fillId="3" borderId="20" xfId="0" applyFont="1" applyFill="1" applyBorder="1" applyAlignment="1">
      <alignment horizontal="center" vertical="center" wrapText="1"/>
    </xf>
    <xf numFmtId="0" fontId="20" fillId="3" borderId="21" xfId="0" applyFont="1" applyFill="1" applyBorder="1" applyAlignment="1">
      <alignment horizontal="center" vertical="center" wrapText="1"/>
    </xf>
    <xf numFmtId="0" fontId="20" fillId="3" borderId="14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center" vertical="center" wrapText="1"/>
    </xf>
    <xf numFmtId="0" fontId="20" fillId="3" borderId="15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166" fontId="1" fillId="2" borderId="1" xfId="0" applyNumberFormat="1" applyFont="1" applyFill="1" applyBorder="1"/>
    <xf numFmtId="166" fontId="1" fillId="2" borderId="7" xfId="0" applyNumberFormat="1" applyFont="1" applyFill="1" applyBorder="1"/>
    <xf numFmtId="170" fontId="1" fillId="2" borderId="1" xfId="0" applyNumberFormat="1" applyFont="1" applyFill="1" applyBorder="1"/>
    <xf numFmtId="170" fontId="1" fillId="2" borderId="7" xfId="0" applyNumberFormat="1" applyFont="1" applyFill="1" applyBorder="1"/>
    <xf numFmtId="165" fontId="1" fillId="0" borderId="7" xfId="0" applyNumberFormat="1" applyFont="1" applyBorder="1"/>
    <xf numFmtId="2" fontId="1" fillId="0" borderId="7" xfId="0" applyNumberFormat="1" applyFont="1" applyBorder="1"/>
    <xf numFmtId="165" fontId="1" fillId="0" borderId="0" xfId="0" applyNumberFormat="1" applyFont="1"/>
    <xf numFmtId="2" fontId="1" fillId="0" borderId="0" xfId="0" applyNumberFormat="1" applyFont="1"/>
    <xf numFmtId="166" fontId="1" fillId="0" borderId="3" xfId="0" applyNumberFormat="1" applyFont="1" applyBorder="1"/>
    <xf numFmtId="166" fontId="1" fillId="0" borderId="0" xfId="0" applyNumberFormat="1" applyFont="1"/>
    <xf numFmtId="166" fontId="1" fillId="2" borderId="3" xfId="0" applyNumberFormat="1" applyFont="1" applyFill="1" applyBorder="1"/>
    <xf numFmtId="166" fontId="1" fillId="2" borderId="0" xfId="0" applyNumberFormat="1" applyFont="1" applyFill="1"/>
    <xf numFmtId="170" fontId="1" fillId="2" borderId="3" xfId="0" applyNumberFormat="1" applyFont="1" applyFill="1" applyBorder="1"/>
    <xf numFmtId="170" fontId="1" fillId="2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A54F0F"/>
      <rgbColor rgb="0000FFFF"/>
      <rgbColor rgb="00800000"/>
      <rgbColor rgb="00008000"/>
      <rgbColor rgb="00000080"/>
      <rgbColor rgb="00808000"/>
      <rgbColor rgb="00D0006F"/>
      <rgbColor rgb="00008080"/>
      <rgbColor rgb="00C0C0C0"/>
      <rgbColor rgb="00808080"/>
      <rgbColor rgb="009999FF"/>
      <rgbColor rgb="006E6259"/>
      <rgbColor rgb="00620C0B"/>
      <rgbColor rgb="00590001"/>
      <rgbColor rgb="00404549"/>
      <rgbColor rgb="00CD9B7A"/>
      <rgbColor rgb="00990033"/>
      <rgbColor rgb="00EAEAEA"/>
      <rgbColor rgb="00000080"/>
      <rgbColor rgb="003366FF"/>
      <rgbColor rgb="00579A32"/>
      <rgbColor rgb="00CC9900"/>
      <rgbColor rgb="00D22630"/>
      <rgbColor rgb="00800000"/>
      <rgbColor rgb="0000BFB3"/>
      <rgbColor rgb="000000FF"/>
      <rgbColor rgb="00009CDE"/>
      <rgbColor rgb="00CCFFFF"/>
      <rgbColor rgb="00CCFFCC"/>
      <rgbColor rgb="00CDE499"/>
      <rgbColor rgb="0099D7F2"/>
      <rgbColor rgb="00666666"/>
      <rgbColor rgb="00CC99FF"/>
      <rgbColor rgb="00F0A8AB"/>
      <rgbColor rgb="003366FF"/>
      <rgbColor rgb="0033CCCC"/>
      <rgbColor rgb="0084BD00"/>
      <rgbColor rgb="00FEDB00"/>
      <rgbColor rgb="00FF9900"/>
      <rgbColor rgb="00FE50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</xdr:colOff>
      <xdr:row>0</xdr:row>
      <xdr:rowOff>0</xdr:rowOff>
    </xdr:from>
    <xdr:ext cx="1243968" cy="352168"/>
    <xdr:sp macro="" textlink="">
      <xdr:nvSpPr>
        <xdr:cNvPr id="46082" name="Arrow: Right 1">
          <a:extLst>
            <a:ext uri="{FF2B5EF4-FFF2-40B4-BE49-F238E27FC236}">
              <a16:creationId xmlns:a16="http://schemas.microsoft.com/office/drawing/2014/main" id="{D9EA7C32-698F-45E7-A710-FD0C721B8556}"/>
            </a:ext>
          </a:extLst>
        </xdr:cNvPr>
        <xdr:cNvSpPr>
          <a:spLocks noChangeArrowheads="1"/>
        </xdr:cNvSpPr>
      </xdr:nvSpPr>
      <xdr:spPr bwMode="auto">
        <a:xfrm rot="10800000">
          <a:off x="3143250" y="0"/>
          <a:ext cx="1066800" cy="342900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258444</xdr:colOff>
      <xdr:row>0</xdr:row>
      <xdr:rowOff>0</xdr:rowOff>
    </xdr:from>
    <xdr:ext cx="535306" cy="352168"/>
    <xdr:sp macro="" textlink="">
      <xdr:nvSpPr>
        <xdr:cNvPr id="49153" name="Arrow: Right 1">
          <a:extLst>
            <a:ext uri="{FF2B5EF4-FFF2-40B4-BE49-F238E27FC236}">
              <a16:creationId xmlns:a16="http://schemas.microsoft.com/office/drawing/2014/main" id="{B11403DA-59E7-4662-AD20-24ABC91C38B2}"/>
            </a:ext>
          </a:extLst>
        </xdr:cNvPr>
        <xdr:cNvSpPr>
          <a:spLocks noChangeArrowheads="1"/>
        </xdr:cNvSpPr>
      </xdr:nvSpPr>
      <xdr:spPr bwMode="auto">
        <a:xfrm rot="10800000">
          <a:off x="4077969" y="0"/>
          <a:ext cx="535306" cy="352168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769620</xdr:colOff>
      <xdr:row>2</xdr:row>
      <xdr:rowOff>22860</xdr:rowOff>
    </xdr:to>
    <xdr:pic>
      <xdr:nvPicPr>
        <xdr:cNvPr id="29723" name="Picture 2">
          <a:extLst>
            <a:ext uri="{FF2B5EF4-FFF2-40B4-BE49-F238E27FC236}">
              <a16:creationId xmlns:a16="http://schemas.microsoft.com/office/drawing/2014/main" id="{478885A9-CABC-4599-A2F7-5FB108B53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963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18</xdr:col>
      <xdr:colOff>228600</xdr:colOff>
      <xdr:row>42</xdr:row>
      <xdr:rowOff>30480</xdr:rowOff>
    </xdr:to>
    <xdr:pic>
      <xdr:nvPicPr>
        <xdr:cNvPr id="50195" name="Picture 1">
          <a:extLst>
            <a:ext uri="{FF2B5EF4-FFF2-40B4-BE49-F238E27FC236}">
              <a16:creationId xmlns:a16="http://schemas.microsoft.com/office/drawing/2014/main" id="{D5C26158-ACA7-49CD-862B-8186CDCED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920"/>
          <a:ext cx="11201400" cy="656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137160</xdr:rowOff>
    </xdr:from>
    <xdr:to>
      <xdr:col>16</xdr:col>
      <xdr:colOff>137160</xdr:colOff>
      <xdr:row>50</xdr:row>
      <xdr:rowOff>45720</xdr:rowOff>
    </xdr:to>
    <xdr:pic>
      <xdr:nvPicPr>
        <xdr:cNvPr id="51219" name="Picture 1">
          <a:extLst>
            <a:ext uri="{FF2B5EF4-FFF2-40B4-BE49-F238E27FC236}">
              <a16:creationId xmlns:a16="http://schemas.microsoft.com/office/drawing/2014/main" id="{407E7AC9-EAFE-4D70-B0C5-EA569F4EC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4800"/>
          <a:ext cx="9700260" cy="812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144780</xdr:rowOff>
    </xdr:from>
    <xdr:to>
      <xdr:col>15</xdr:col>
      <xdr:colOff>236220</xdr:colOff>
      <xdr:row>48</xdr:row>
      <xdr:rowOff>45720</xdr:rowOff>
    </xdr:to>
    <xdr:pic>
      <xdr:nvPicPr>
        <xdr:cNvPr id="52243" name="Picture 2">
          <a:extLst>
            <a:ext uri="{FF2B5EF4-FFF2-40B4-BE49-F238E27FC236}">
              <a16:creationId xmlns:a16="http://schemas.microsoft.com/office/drawing/2014/main" id="{EA727F61-5D3C-421F-A3AC-02EE95739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12420"/>
          <a:ext cx="8961120" cy="778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175260</xdr:rowOff>
    </xdr:from>
    <xdr:to>
      <xdr:col>11</xdr:col>
      <xdr:colOff>388620</xdr:colOff>
      <xdr:row>36</xdr:row>
      <xdr:rowOff>60960</xdr:rowOff>
    </xdr:to>
    <xdr:pic>
      <xdr:nvPicPr>
        <xdr:cNvPr id="53267" name="Picture 3">
          <a:extLst>
            <a:ext uri="{FF2B5EF4-FFF2-40B4-BE49-F238E27FC236}">
              <a16:creationId xmlns:a16="http://schemas.microsoft.com/office/drawing/2014/main" id="{3D705E27-1B8B-4295-BABC-BFF2247A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6934200" cy="592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361949</xdr:colOff>
      <xdr:row>0</xdr:row>
      <xdr:rowOff>101600</xdr:rowOff>
    </xdr:from>
    <xdr:to>
      <xdr:col>22</xdr:col>
      <xdr:colOff>577850</xdr:colOff>
      <xdr:row>36</xdr:row>
      <xdr:rowOff>44450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D099795-C3CA-0CD2-7A7E-C61D7B16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49" y="101600"/>
          <a:ext cx="6921501" cy="577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137160</xdr:rowOff>
    </xdr:from>
    <xdr:to>
      <xdr:col>13</xdr:col>
      <xdr:colOff>76200</xdr:colOff>
      <xdr:row>41</xdr:row>
      <xdr:rowOff>68580</xdr:rowOff>
    </xdr:to>
    <xdr:pic>
      <xdr:nvPicPr>
        <xdr:cNvPr id="54291" name="Picture 5">
          <a:extLst>
            <a:ext uri="{FF2B5EF4-FFF2-40B4-BE49-F238E27FC236}">
              <a16:creationId xmlns:a16="http://schemas.microsoft.com/office/drawing/2014/main" id="{02129950-7430-4A33-B40A-F6ADE2AAA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37160"/>
          <a:ext cx="7863840" cy="6804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190500</xdr:rowOff>
    </xdr:from>
    <xdr:to>
      <xdr:col>12</xdr:col>
      <xdr:colOff>441960</xdr:colOff>
      <xdr:row>39</xdr:row>
      <xdr:rowOff>175260</xdr:rowOff>
    </xdr:to>
    <xdr:pic>
      <xdr:nvPicPr>
        <xdr:cNvPr id="55315" name="Picture 6">
          <a:extLst>
            <a:ext uri="{FF2B5EF4-FFF2-40B4-BE49-F238E27FC236}">
              <a16:creationId xmlns:a16="http://schemas.microsoft.com/office/drawing/2014/main" id="{4EAB076F-F7EB-42DB-94D1-55894013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7597140" cy="6537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M65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N1" sqref="N1"/>
    </sheetView>
  </sheetViews>
  <sheetFormatPr defaultColWidth="9.1796875" defaultRowHeight="16" x14ac:dyDescent="0.45"/>
  <cols>
    <col min="1" max="1" width="39" style="20" bestFit="1" customWidth="1"/>
    <col min="2" max="6" width="13.1796875" style="20" customWidth="1"/>
    <col min="7" max="7" width="13.1796875" style="21" customWidth="1"/>
    <col min="8" max="9" width="13.1796875" style="20" customWidth="1"/>
    <col min="10" max="11" width="13.1796875" style="21" customWidth="1"/>
    <col min="12" max="13" width="13.1796875" style="20" customWidth="1"/>
    <col min="14" max="16384" width="9.1796875" style="20"/>
  </cols>
  <sheetData>
    <row r="1" spans="1:13" ht="16.5" x14ac:dyDescent="0.45">
      <c r="A1" s="88" t="str">
        <f>'Current month raw data'!A1</f>
        <v>March 2024 Monthly Report</v>
      </c>
      <c r="B1" s="89" t="str">
        <f>'Current month raw data'!F1</f>
        <v>Current Month - March 2024 vs March 2023</v>
      </c>
      <c r="C1" s="90"/>
      <c r="D1" s="90"/>
      <c r="E1" s="90"/>
      <c r="F1" s="90"/>
      <c r="G1" s="90"/>
      <c r="H1" s="90"/>
      <c r="I1" s="90"/>
      <c r="J1" s="90"/>
      <c r="K1" s="90"/>
      <c r="L1" s="90"/>
      <c r="M1" s="91"/>
    </row>
    <row r="2" spans="1:13" ht="16.5" x14ac:dyDescent="0.45">
      <c r="A2" s="88"/>
      <c r="B2" s="92" t="s">
        <v>45</v>
      </c>
      <c r="C2" s="93"/>
      <c r="D2" s="93" t="s">
        <v>2</v>
      </c>
      <c r="E2" s="93"/>
      <c r="F2" s="93" t="s">
        <v>3</v>
      </c>
      <c r="G2" s="93"/>
      <c r="H2" s="93" t="str">
        <f>'Current month raw data'!L7</f>
        <v>Percent Change from March 2023</v>
      </c>
      <c r="I2" s="93"/>
      <c r="J2" s="93"/>
      <c r="K2" s="93"/>
      <c r="L2" s="93"/>
      <c r="M2" s="94"/>
    </row>
    <row r="3" spans="1:13" ht="33" x14ac:dyDescent="0.45">
      <c r="A3" s="88"/>
      <c r="B3" s="64">
        <f>'Current month raw data'!F8</f>
        <v>2024</v>
      </c>
      <c r="C3" s="64">
        <f>'Current month raw data'!G8</f>
        <v>2023</v>
      </c>
      <c r="D3" s="64">
        <f>'Current month raw data'!H8</f>
        <v>2024</v>
      </c>
      <c r="E3" s="64">
        <f>'Current month raw data'!I8</f>
        <v>2023</v>
      </c>
      <c r="F3" s="64">
        <f>'Current month raw data'!J8</f>
        <v>2024</v>
      </c>
      <c r="G3" s="64">
        <f>'Current month raw data'!K8</f>
        <v>2023</v>
      </c>
      <c r="H3" s="64" t="str">
        <f>'Current month raw data'!L8</f>
        <v>Occ</v>
      </c>
      <c r="I3" s="64" t="str">
        <f>'Current month raw data'!M8</f>
        <v>ADR</v>
      </c>
      <c r="J3" s="64" t="s">
        <v>3</v>
      </c>
      <c r="K3" s="65" t="s">
        <v>7</v>
      </c>
      <c r="L3" s="65" t="s">
        <v>43</v>
      </c>
      <c r="M3" s="66" t="s">
        <v>44</v>
      </c>
    </row>
    <row r="4" spans="1:13" x14ac:dyDescent="0.45">
      <c r="A4" s="22" t="s">
        <v>10</v>
      </c>
      <c r="B4" s="56">
        <f>VLOOKUP($A4,'Current month raw data'!$B:$Q,5,FALSE)</f>
        <v>63.7158087580138</v>
      </c>
      <c r="C4" s="52">
        <f>VLOOKUP($A4,'Current month raw data'!$B:$Q,6,FALSE)</f>
        <v>65.355923687250794</v>
      </c>
      <c r="D4" s="53">
        <f>VLOOKUP($A4,'Current month raw data'!$B:$Q,7,FALSE)</f>
        <v>159.78635175958601</v>
      </c>
      <c r="E4" s="53">
        <f>VLOOKUP($A4,'Current month raw data'!$B:$Q,8,FALSE)</f>
        <v>159.21932846078801</v>
      </c>
      <c r="F4" s="53">
        <f>VLOOKUP($A4,'Current month raw data'!$B:$Q,9,FALSE)</f>
        <v>101.809166308545</v>
      </c>
      <c r="G4" s="53">
        <f>VLOOKUP($A4,'Current month raw data'!$B:$Q,10,FALSE)</f>
        <v>104.05926280418601</v>
      </c>
      <c r="H4" s="52">
        <f>VLOOKUP($A4,'Current month raw data'!$B:$Q,11,FALSE)</f>
        <v>-2.50951227785478</v>
      </c>
      <c r="I4" s="52">
        <f>VLOOKUP($A4,'Current month raw data'!$B:$Q,12,FALSE)</f>
        <v>0.35612717644259501</v>
      </c>
      <c r="J4" s="52">
        <f>VLOOKUP($A4,'Current month raw data'!$B:$Q,13,FALSE)</f>
        <v>-2.1623221566297901</v>
      </c>
      <c r="K4" s="52">
        <f>VLOOKUP($A4,'Current month raw data'!$B:$Q,14,FALSE)</f>
        <v>-1.54021166809798</v>
      </c>
      <c r="L4" s="52">
        <f>VLOOKUP($A4,'Current month raw data'!$B:$Q,15,FALSE)</f>
        <v>0.63585982644411698</v>
      </c>
      <c r="M4" s="57">
        <f>VLOOKUP($A4,'Current month raw data'!$B:$Q,16,FALSE)</f>
        <v>-1.8896094318252199</v>
      </c>
    </row>
    <row r="5" spans="1:13" x14ac:dyDescent="0.45">
      <c r="A5" s="22" t="s">
        <v>13</v>
      </c>
      <c r="B5" s="56">
        <f>VLOOKUP($A5,'Current month raw data'!$B:$Q,5,FALSE)</f>
        <v>63.575592400959103</v>
      </c>
      <c r="C5" s="52">
        <f>VLOOKUP($A5,'Current month raw data'!$B:$Q,6,FALSE)</f>
        <v>63.541567434723603</v>
      </c>
      <c r="D5" s="53">
        <f>VLOOKUP($A5,'Current month raw data'!$B:$Q,7,FALSE)</f>
        <v>130.84503717755601</v>
      </c>
      <c r="E5" s="53">
        <f>VLOOKUP($A5,'Current month raw data'!$B:$Q,8,FALSE)</f>
        <v>125.35535355608999</v>
      </c>
      <c r="F5" s="53">
        <f>VLOOKUP($A5,'Current month raw data'!$B:$Q,9,FALSE)</f>
        <v>83.185507512886701</v>
      </c>
      <c r="G5" s="53">
        <f>VLOOKUP($A5,'Current month raw data'!$B:$Q,10,FALSE)</f>
        <v>79.652756512879407</v>
      </c>
      <c r="H5" s="52">
        <f>VLOOKUP($A5,'Current month raw data'!$B:$Q,11,FALSE)</f>
        <v>5.35475714703555E-2</v>
      </c>
      <c r="I5" s="52">
        <f>VLOOKUP($A5,'Current month raw data'!$B:$Q,12,FALSE)</f>
        <v>4.3792973062052596</v>
      </c>
      <c r="J5" s="52">
        <f>VLOOKUP($A5,'Current month raw data'!$B:$Q,13,FALSE)</f>
        <v>4.4351898850305602</v>
      </c>
      <c r="K5" s="52">
        <f>VLOOKUP($A5,'Current month raw data'!$B:$Q,14,FALSE)</f>
        <v>5.5642690491762501</v>
      </c>
      <c r="L5" s="52">
        <f>VLOOKUP($A5,'Current month raw data'!$B:$Q,15,FALSE)</f>
        <v>1.0811290383908501</v>
      </c>
      <c r="M5" s="57">
        <f>VLOOKUP($A5,'Current month raw data'!$B:$Q,16,FALSE)</f>
        <v>1.13525552820572</v>
      </c>
    </row>
    <row r="6" spans="1:13" x14ac:dyDescent="0.45">
      <c r="B6" s="23"/>
      <c r="C6" s="54"/>
      <c r="D6" s="55"/>
      <c r="E6" s="55"/>
      <c r="F6" s="55"/>
      <c r="G6" s="55"/>
      <c r="H6" s="54"/>
      <c r="I6" s="54"/>
      <c r="J6" s="54"/>
      <c r="K6" s="54"/>
      <c r="L6" s="54"/>
      <c r="M6" s="58"/>
    </row>
    <row r="7" spans="1:13" x14ac:dyDescent="0.45">
      <c r="A7" s="22" t="s">
        <v>78</v>
      </c>
      <c r="B7" s="56"/>
      <c r="C7" s="52"/>
      <c r="D7" s="53"/>
      <c r="E7" s="53"/>
      <c r="F7" s="53"/>
      <c r="G7" s="53"/>
      <c r="H7" s="52"/>
      <c r="I7" s="52"/>
      <c r="J7" s="52"/>
      <c r="K7" s="52"/>
      <c r="L7" s="52"/>
      <c r="M7" s="57"/>
    </row>
    <row r="8" spans="1:13" x14ac:dyDescent="0.45">
      <c r="A8" s="24" t="s">
        <v>72</v>
      </c>
      <c r="B8" s="56">
        <f>VLOOKUP($A8,'Current month raw data'!$B:$Q,5,FALSE)</f>
        <v>57.258064516128997</v>
      </c>
      <c r="C8" s="52">
        <f>VLOOKUP($A8,'Current month raw data'!$B:$Q,6,FALSE)</f>
        <v>55.333222050661398</v>
      </c>
      <c r="D8" s="53">
        <f>VLOOKUP($A8,'Current month raw data'!$B:$Q,7,FALSE)</f>
        <v>291.145922552429</v>
      </c>
      <c r="E8" s="53">
        <f>VLOOKUP($A8,'Current month raw data'!$B:$Q,8,FALSE)</f>
        <v>285.56757419208799</v>
      </c>
      <c r="F8" s="53">
        <f>VLOOKUP($A8,'Current month raw data'!$B:$Q,9,FALSE)</f>
        <v>166.704520171149</v>
      </c>
      <c r="G8" s="53">
        <f>VLOOKUP($A8,'Current month raw data'!$B:$Q,10,FALSE)</f>
        <v>158.013739932395</v>
      </c>
      <c r="H8" s="52">
        <f>VLOOKUP($A8,'Current month raw data'!$B:$Q,11,FALSE)</f>
        <v>3.4786379576907098</v>
      </c>
      <c r="I8" s="52">
        <f>VLOOKUP($A8,'Current month raw data'!$B:$Q,12,FALSE)</f>
        <v>1.9534249909579999</v>
      </c>
      <c r="J8" s="52">
        <f>VLOOKUP($A8,'Current month raw data'!$B:$Q,13,FALSE)</f>
        <v>5.5000155318591899</v>
      </c>
      <c r="K8" s="52">
        <f>VLOOKUP($A8,'Current month raw data'!$B:$Q,14,FALSE)</f>
        <v>11.641672322200201</v>
      </c>
      <c r="L8" s="52">
        <f>VLOOKUP($A8,'Current month raw data'!$B:$Q,15,FALSE)</f>
        <v>5.8214747736093102</v>
      </c>
      <c r="M8" s="57">
        <f>VLOOKUP($A8,'Current month raw data'!$B:$Q,16,FALSE)</f>
        <v>9.5026207624721799</v>
      </c>
    </row>
    <row r="9" spans="1:13" x14ac:dyDescent="0.45">
      <c r="A9" s="24" t="s">
        <v>73</v>
      </c>
      <c r="B9" s="56">
        <f>VLOOKUP($A9,'Current month raw data'!$B:$Q,5,FALSE)</f>
        <v>71.002824705503599</v>
      </c>
      <c r="C9" s="52">
        <f>VLOOKUP($A9,'Current month raw data'!$B:$Q,6,FALSE)</f>
        <v>68.974707635225798</v>
      </c>
      <c r="D9" s="53">
        <f>VLOOKUP($A9,'Current month raw data'!$B:$Q,7,FALSE)</f>
        <v>195.87180465068801</v>
      </c>
      <c r="E9" s="53">
        <f>VLOOKUP($A9,'Current month raw data'!$B:$Q,8,FALSE)</f>
        <v>187.151200345913</v>
      </c>
      <c r="F9" s="53">
        <f>VLOOKUP($A9,'Current month raw data'!$B:$Q,9,FALSE)</f>
        <v>139.07451410363501</v>
      </c>
      <c r="G9" s="53">
        <f>VLOOKUP($A9,'Current month raw data'!$B:$Q,10,FALSE)</f>
        <v>129.086993274409</v>
      </c>
      <c r="H9" s="52">
        <f>VLOOKUP($A9,'Current month raw data'!$B:$Q,11,FALSE)</f>
        <v>2.9403779150519598</v>
      </c>
      <c r="I9" s="52">
        <f>VLOOKUP($A9,'Current month raw data'!$B:$Q,12,FALSE)</f>
        <v>4.6596571588410498</v>
      </c>
      <c r="J9" s="52">
        <f>VLOOKUP($A9,'Current month raw data'!$B:$Q,13,FALSE)</f>
        <v>7.73704660390871</v>
      </c>
      <c r="K9" s="52">
        <f>VLOOKUP($A9,'Current month raw data'!$B:$Q,14,FALSE)</f>
        <v>12.9327021852536</v>
      </c>
      <c r="L9" s="52">
        <f>VLOOKUP($A9,'Current month raw data'!$B:$Q,15,FALSE)</f>
        <v>4.8225338870171504</v>
      </c>
      <c r="M9" s="57">
        <f>VLOOKUP($A9,'Current month raw data'!$B:$Q,16,FALSE)</f>
        <v>7.9047125234288602</v>
      </c>
    </row>
    <row r="10" spans="1:13" x14ac:dyDescent="0.45">
      <c r="A10" s="24" t="s">
        <v>74</v>
      </c>
      <c r="B10" s="56">
        <f>VLOOKUP($A10,'Current month raw data'!$B:$Q,5,FALSE)</f>
        <v>70.426582846879199</v>
      </c>
      <c r="C10" s="52">
        <f>VLOOKUP($A10,'Current month raw data'!$B:$Q,6,FALSE)</f>
        <v>69.623478816940207</v>
      </c>
      <c r="D10" s="53">
        <f>VLOOKUP($A10,'Current month raw data'!$B:$Q,7,FALSE)</f>
        <v>149.87235267500799</v>
      </c>
      <c r="E10" s="53">
        <f>VLOOKUP($A10,'Current month raw data'!$B:$Q,8,FALSE)</f>
        <v>145.718436646724</v>
      </c>
      <c r="F10" s="53">
        <f>VLOOKUP($A10,'Current month raw data'!$B:$Q,9,FALSE)</f>
        <v>105.54997662123201</v>
      </c>
      <c r="G10" s="53">
        <f>VLOOKUP($A10,'Current month raw data'!$B:$Q,10,FALSE)</f>
        <v>101.454244871108</v>
      </c>
      <c r="H10" s="52">
        <f>VLOOKUP($A10,'Current month raw data'!$B:$Q,11,FALSE)</f>
        <v>1.1534959809327101</v>
      </c>
      <c r="I10" s="52">
        <f>VLOOKUP($A10,'Current month raw data'!$B:$Q,12,FALSE)</f>
        <v>2.8506454803347498</v>
      </c>
      <c r="J10" s="52">
        <f>VLOOKUP($A10,'Current month raw data'!$B:$Q,13,FALSE)</f>
        <v>4.0370235423137597</v>
      </c>
      <c r="K10" s="52">
        <f>VLOOKUP($A10,'Current month raw data'!$B:$Q,14,FALSE)</f>
        <v>4.0712933889618199</v>
      </c>
      <c r="L10" s="52">
        <f>VLOOKUP($A10,'Current month raw data'!$B:$Q,15,FALSE)</f>
        <v>3.2940049110618597E-2</v>
      </c>
      <c r="M10" s="57">
        <f>VLOOKUP($A10,'Current month raw data'!$B:$Q,16,FALSE)</f>
        <v>1.18681599218593</v>
      </c>
    </row>
    <row r="11" spans="1:13" x14ac:dyDescent="0.45">
      <c r="A11" s="24" t="s">
        <v>75</v>
      </c>
      <c r="B11" s="56">
        <f>VLOOKUP($A11,'Current month raw data'!$B:$Q,5,FALSE)</f>
        <v>66.561414918328595</v>
      </c>
      <c r="C11" s="52">
        <f>VLOOKUP($A11,'Current month raw data'!$B:$Q,6,FALSE)</f>
        <v>67.193728354083802</v>
      </c>
      <c r="D11" s="53">
        <f>VLOOKUP($A11,'Current month raw data'!$B:$Q,7,FALSE)</f>
        <v>121.159773281046</v>
      </c>
      <c r="E11" s="53">
        <f>VLOOKUP($A11,'Current month raw data'!$B:$Q,8,FALSE)</f>
        <v>116.879517815743</v>
      </c>
      <c r="F11" s="53">
        <f>VLOOKUP($A11,'Current month raw data'!$B:$Q,9,FALSE)</f>
        <v>80.645659407703306</v>
      </c>
      <c r="G11" s="53">
        <f>VLOOKUP($A11,'Current month raw data'!$B:$Q,10,FALSE)</f>
        <v>78.535705702673297</v>
      </c>
      <c r="H11" s="52">
        <f>VLOOKUP($A11,'Current month raw data'!$B:$Q,11,FALSE)</f>
        <v>-0.94103043728006097</v>
      </c>
      <c r="I11" s="52">
        <f>VLOOKUP($A11,'Current month raw data'!$B:$Q,12,FALSE)</f>
        <v>3.6621091062771201</v>
      </c>
      <c r="J11" s="52">
        <f>VLOOKUP($A11,'Current month raw data'!$B:$Q,13,FALSE)</f>
        <v>2.6866171076605898</v>
      </c>
      <c r="K11" s="52">
        <f>VLOOKUP($A11,'Current month raw data'!$B:$Q,14,FALSE)</f>
        <v>3.89201121956987</v>
      </c>
      <c r="L11" s="52">
        <f>VLOOKUP($A11,'Current month raw data'!$B:$Q,15,FALSE)</f>
        <v>1.17385706712442</v>
      </c>
      <c r="M11" s="57">
        <f>VLOOKUP($A11,'Current month raw data'!$B:$Q,16,FALSE)</f>
        <v>0.22178027755256299</v>
      </c>
    </row>
    <row r="12" spans="1:13" x14ac:dyDescent="0.45">
      <c r="A12" s="24" t="s">
        <v>76</v>
      </c>
      <c r="B12" s="56">
        <f>VLOOKUP($A12,'Current month raw data'!$B:$Q,5,FALSE)</f>
        <v>60.335249975635897</v>
      </c>
      <c r="C12" s="52">
        <f>VLOOKUP($A12,'Current month raw data'!$B:$Q,6,FALSE)</f>
        <v>58.943094257185898</v>
      </c>
      <c r="D12" s="53">
        <f>VLOOKUP($A12,'Current month raw data'!$B:$Q,7,FALSE)</f>
        <v>85.424769976268195</v>
      </c>
      <c r="E12" s="53">
        <f>VLOOKUP($A12,'Current month raw data'!$B:$Q,8,FALSE)</f>
        <v>86.292766637795495</v>
      </c>
      <c r="F12" s="53">
        <f>VLOOKUP($A12,'Current month raw data'!$B:$Q,9,FALSE)</f>
        <v>51.5412485062934</v>
      </c>
      <c r="G12" s="53">
        <f>VLOOKUP($A12,'Current month raw data'!$B:$Q,10,FALSE)</f>
        <v>50.863626776449301</v>
      </c>
      <c r="H12" s="52">
        <f>VLOOKUP($A12,'Current month raw data'!$B:$Q,11,FALSE)</f>
        <v>2.3618639910140802</v>
      </c>
      <c r="I12" s="52">
        <f>VLOOKUP($A12,'Current month raw data'!$B:$Q,12,FALSE)</f>
        <v>-1.00587418314055</v>
      </c>
      <c r="J12" s="52">
        <f>VLOOKUP($A12,'Current month raw data'!$B:$Q,13,FALSE)</f>
        <v>1.3322324277470201</v>
      </c>
      <c r="K12" s="52">
        <f>VLOOKUP($A12,'Current month raw data'!$B:$Q,14,FALSE)</f>
        <v>0.30194059086203601</v>
      </c>
      <c r="L12" s="52">
        <f>VLOOKUP($A12,'Current month raw data'!$B:$Q,15,FALSE)</f>
        <v>-1.0167464114832501</v>
      </c>
      <c r="M12" s="57">
        <f>VLOOKUP($A12,'Current month raw data'!$B:$Q,16,FALSE)</f>
        <v>1.32110341215807</v>
      </c>
    </row>
    <row r="13" spans="1:13" x14ac:dyDescent="0.45">
      <c r="A13" s="24" t="s">
        <v>77</v>
      </c>
      <c r="B13" s="56">
        <f>VLOOKUP($A13,'Current month raw data'!$B:$Q,5,FALSE)</f>
        <v>50.324246084579897</v>
      </c>
      <c r="C13" s="52">
        <f>VLOOKUP($A13,'Current month raw data'!$B:$Q,6,FALSE)</f>
        <v>53.054994300016702</v>
      </c>
      <c r="D13" s="53">
        <f>VLOOKUP($A13,'Current month raw data'!$B:$Q,7,FALSE)</f>
        <v>65.406603404237899</v>
      </c>
      <c r="E13" s="53">
        <f>VLOOKUP($A13,'Current month raw data'!$B:$Q,8,FALSE)</f>
        <v>64.629852272033006</v>
      </c>
      <c r="F13" s="53">
        <f>VLOOKUP($A13,'Current month raw data'!$B:$Q,9,FALSE)</f>
        <v>32.9153800527139</v>
      </c>
      <c r="G13" s="53">
        <f>VLOOKUP($A13,'Current month raw data'!$B:$Q,10,FALSE)</f>
        <v>34.289364439036397</v>
      </c>
      <c r="H13" s="52">
        <f>VLOOKUP($A13,'Current month raw data'!$B:$Q,11,FALSE)</f>
        <v>-5.1470144356153602</v>
      </c>
      <c r="I13" s="52">
        <f>VLOOKUP($A13,'Current month raw data'!$B:$Q,12,FALSE)</f>
        <v>1.20184574913681</v>
      </c>
      <c r="J13" s="52">
        <f>VLOOKUP($A13,'Current month raw data'!$B:$Q,13,FALSE)</f>
        <v>-4.0070278606804397</v>
      </c>
      <c r="K13" s="52">
        <f>VLOOKUP($A13,'Current month raw data'!$B:$Q,14,FALSE)</f>
        <v>-3.8955280527537099</v>
      </c>
      <c r="L13" s="52">
        <f>VLOOKUP($A13,'Current month raw data'!$B:$Q,15,FALSE)</f>
        <v>0.11615413653918701</v>
      </c>
      <c r="M13" s="57">
        <f>VLOOKUP($A13,'Current month raw data'!$B:$Q,16,FALSE)</f>
        <v>-5.0368387692514096</v>
      </c>
    </row>
    <row r="14" spans="1:13" x14ac:dyDescent="0.45">
      <c r="B14" s="23"/>
      <c r="C14" s="54"/>
      <c r="D14" s="55"/>
      <c r="E14" s="55"/>
      <c r="F14" s="55"/>
      <c r="G14" s="55"/>
      <c r="H14" s="54"/>
      <c r="I14" s="54"/>
      <c r="J14" s="54"/>
      <c r="K14" s="54"/>
      <c r="L14" s="54"/>
      <c r="M14" s="58"/>
    </row>
    <row r="15" spans="1:13" x14ac:dyDescent="0.45">
      <c r="A15" s="22" t="s">
        <v>18</v>
      </c>
      <c r="B15" s="56">
        <f>VLOOKUP($A15,'Current month raw data'!$B:$Q,5,FALSE)</f>
        <v>71.740603593989405</v>
      </c>
      <c r="C15" s="52">
        <f>VLOOKUP($A15,'Current month raw data'!$B:$Q,6,FALSE)</f>
        <v>70.710385258470893</v>
      </c>
      <c r="D15" s="53">
        <f>VLOOKUP($A15,'Current month raw data'!$B:$Q,7,FALSE)</f>
        <v>197.67060788804699</v>
      </c>
      <c r="E15" s="53">
        <f>VLOOKUP($A15,'Current month raw data'!$B:$Q,8,FALSE)</f>
        <v>192.47552246971</v>
      </c>
      <c r="F15" s="53">
        <f>VLOOKUP($A15,'Current month raw data'!$B:$Q,9,FALSE)</f>
        <v>141.810087226793</v>
      </c>
      <c r="G15" s="53">
        <f>VLOOKUP($A15,'Current month raw data'!$B:$Q,10,FALSE)</f>
        <v>136.100183466587</v>
      </c>
      <c r="H15" s="52">
        <f>VLOOKUP($A15,'Current month raw data'!$B:$Q,11,FALSE)</f>
        <v>1.45695477651931</v>
      </c>
      <c r="I15" s="52">
        <f>VLOOKUP($A15,'Current month raw data'!$B:$Q,12,FALSE)</f>
        <v>2.6990888772126</v>
      </c>
      <c r="J15" s="52">
        <f>VLOOKUP($A15,'Current month raw data'!$B:$Q,13,FALSE)</f>
        <v>4.1953681580509699</v>
      </c>
      <c r="K15" s="52">
        <f>VLOOKUP($A15,'Current month raw data'!$B:$Q,14,FALSE)</f>
        <v>5.3301562723868399</v>
      </c>
      <c r="L15" s="52">
        <f>VLOOKUP($A15,'Current month raw data'!$B:$Q,15,FALSE)</f>
        <v>1.0890965063001099</v>
      </c>
      <c r="M15" s="57">
        <f>VLOOKUP($A15,'Current month raw data'!$B:$Q,16,FALSE)</f>
        <v>2.56191892638887</v>
      </c>
    </row>
    <row r="16" spans="1:13" x14ac:dyDescent="0.45">
      <c r="A16" s="24" t="s">
        <v>20</v>
      </c>
      <c r="B16" s="56">
        <f>VLOOKUP($A16,'Current month raw data'!$B:$Q,5,FALSE)</f>
        <v>79.784790915021304</v>
      </c>
      <c r="C16" s="52">
        <f>VLOOKUP($A16,'Current month raw data'!$B:$Q,6,FALSE)</f>
        <v>78.917074469855805</v>
      </c>
      <c r="D16" s="53">
        <f>VLOOKUP($A16,'Current month raw data'!$B:$Q,7,FALSE)</f>
        <v>215.05947662849599</v>
      </c>
      <c r="E16" s="53">
        <f>VLOOKUP($A16,'Current month raw data'!$B:$Q,8,FALSE)</f>
        <v>205.02884294627</v>
      </c>
      <c r="F16" s="53">
        <f>VLOOKUP($A16,'Current month raw data'!$B:$Q,9,FALSE)</f>
        <v>171.584753770985</v>
      </c>
      <c r="G16" s="53">
        <f>VLOOKUP($A16,'Current month raw data'!$B:$Q,10,FALSE)</f>
        <v>161.80276467259199</v>
      </c>
      <c r="H16" s="52">
        <f>VLOOKUP($A16,'Current month raw data'!$B:$Q,11,FALSE)</f>
        <v>1.0995294123541699</v>
      </c>
      <c r="I16" s="52">
        <f>VLOOKUP($A16,'Current month raw data'!$B:$Q,12,FALSE)</f>
        <v>4.8923037061932604</v>
      </c>
      <c r="J16" s="52">
        <f>VLOOKUP($A16,'Current month raw data'!$B:$Q,13,FALSE)</f>
        <v>6.0456254367387299</v>
      </c>
      <c r="K16" s="52">
        <f>VLOOKUP($A16,'Current month raw data'!$B:$Q,14,FALSE)</f>
        <v>6.0675130787277398</v>
      </c>
      <c r="L16" s="52">
        <f>VLOOKUP($A16,'Current month raw data'!$B:$Q,15,FALSE)</f>
        <v>2.0639834881320901E-2</v>
      </c>
      <c r="M16" s="57">
        <f>VLOOKUP($A16,'Current month raw data'!$B:$Q,16,FALSE)</f>
        <v>1.1203961882906699</v>
      </c>
    </row>
    <row r="17" spans="1:13" x14ac:dyDescent="0.45">
      <c r="A17" s="24" t="s">
        <v>22</v>
      </c>
      <c r="B17" s="56">
        <f>VLOOKUP($A17,'Current month raw data'!$B:$Q,5,FALSE)</f>
        <v>73.448781652586206</v>
      </c>
      <c r="C17" s="52">
        <f>VLOOKUP($A17,'Current month raw data'!$B:$Q,6,FALSE)</f>
        <v>73.7241526815518</v>
      </c>
      <c r="D17" s="53">
        <f>VLOOKUP($A17,'Current month raw data'!$B:$Q,7,FALSE)</f>
        <v>165.43654204594699</v>
      </c>
      <c r="E17" s="53">
        <f>VLOOKUP($A17,'Current month raw data'!$B:$Q,8,FALSE)</f>
        <v>160.447761735283</v>
      </c>
      <c r="F17" s="53">
        <f>VLOOKUP($A17,'Current month raw data'!$B:$Q,9,FALSE)</f>
        <v>121.511124540916</v>
      </c>
      <c r="G17" s="53">
        <f>VLOOKUP($A17,'Current month raw data'!$B:$Q,10,FALSE)</f>
        <v>118.28875283585199</v>
      </c>
      <c r="H17" s="52">
        <f>VLOOKUP($A17,'Current month raw data'!$B:$Q,11,FALSE)</f>
        <v>-0.37351535277062597</v>
      </c>
      <c r="I17" s="52">
        <f>VLOOKUP($A17,'Current month raw data'!$B:$Q,12,FALSE)</f>
        <v>3.1092863226690599</v>
      </c>
      <c r="J17" s="52">
        <f>VLOOKUP($A17,'Current month raw data'!$B:$Q,13,FALSE)</f>
        <v>2.7241573081216699</v>
      </c>
      <c r="K17" s="52">
        <f>VLOOKUP($A17,'Current month raw data'!$B:$Q,14,FALSE)</f>
        <v>3.5147173631806199</v>
      </c>
      <c r="L17" s="52">
        <f>VLOOKUP($A17,'Current month raw data'!$B:$Q,15,FALSE)</f>
        <v>0.76959507459152199</v>
      </c>
      <c r="M17" s="57">
        <f>VLOOKUP($A17,'Current month raw data'!$B:$Q,16,FALSE)</f>
        <v>0.39320516606313</v>
      </c>
    </row>
    <row r="18" spans="1:13" x14ac:dyDescent="0.45">
      <c r="A18" s="24" t="s">
        <v>23</v>
      </c>
      <c r="B18" s="56">
        <f>VLOOKUP($A18,'Current month raw data'!$B:$Q,5,FALSE)</f>
        <v>69.697918413745498</v>
      </c>
      <c r="C18" s="52">
        <f>VLOOKUP($A18,'Current month raw data'!$B:$Q,6,FALSE)</f>
        <v>66.123255250554394</v>
      </c>
      <c r="D18" s="53">
        <f>VLOOKUP($A18,'Current month raw data'!$B:$Q,7,FALSE)</f>
        <v>157.437862173334</v>
      </c>
      <c r="E18" s="53">
        <f>VLOOKUP($A18,'Current month raw data'!$B:$Q,8,FALSE)</f>
        <v>159.02360302572501</v>
      </c>
      <c r="F18" s="53">
        <f>VLOOKUP($A18,'Current month raw data'!$B:$Q,9,FALSE)</f>
        <v>109.730912729915</v>
      </c>
      <c r="G18" s="53">
        <f>VLOOKUP($A18,'Current month raw data'!$B:$Q,10,FALSE)</f>
        <v>105.151582937328</v>
      </c>
      <c r="H18" s="52">
        <f>VLOOKUP($A18,'Current month raw data'!$B:$Q,11,FALSE)</f>
        <v>5.4060604694158201</v>
      </c>
      <c r="I18" s="52">
        <f>VLOOKUP($A18,'Current month raw data'!$B:$Q,12,FALSE)</f>
        <v>-0.99717326372914905</v>
      </c>
      <c r="J18" s="52">
        <f>VLOOKUP($A18,'Current month raw data'!$B:$Q,13,FALSE)</f>
        <v>4.3549794160646202</v>
      </c>
      <c r="K18" s="52">
        <f>VLOOKUP($A18,'Current month raw data'!$B:$Q,14,FALSE)</f>
        <v>4.3549794160646202</v>
      </c>
      <c r="L18" s="52">
        <f>VLOOKUP($A18,'Current month raw data'!$B:$Q,15,FALSE)</f>
        <v>0</v>
      </c>
      <c r="M18" s="57">
        <f>VLOOKUP($A18,'Current month raw data'!$B:$Q,16,FALSE)</f>
        <v>5.4060604694158201</v>
      </c>
    </row>
    <row r="19" spans="1:13" x14ac:dyDescent="0.45">
      <c r="A19" s="24" t="s">
        <v>21</v>
      </c>
      <c r="B19" s="56">
        <f>VLOOKUP($A19,'Current month raw data'!$B:$Q,5,FALSE)</f>
        <v>59.211774536676302</v>
      </c>
      <c r="C19" s="52">
        <f>VLOOKUP($A19,'Current month raw data'!$B:$Q,6,FALSE)</f>
        <v>61.266225190114497</v>
      </c>
      <c r="D19" s="53">
        <f>VLOOKUP($A19,'Current month raw data'!$B:$Q,7,FALSE)</f>
        <v>139.87065448595499</v>
      </c>
      <c r="E19" s="53">
        <f>VLOOKUP($A19,'Current month raw data'!$B:$Q,8,FALSE)</f>
        <v>116.935031427987</v>
      </c>
      <c r="F19" s="53">
        <f>VLOOKUP($A19,'Current month raw data'!$B:$Q,9,FALSE)</f>
        <v>82.819896577197696</v>
      </c>
      <c r="G19" s="53">
        <f>VLOOKUP($A19,'Current month raw data'!$B:$Q,10,FALSE)</f>
        <v>71.641679680802199</v>
      </c>
      <c r="H19" s="52">
        <f>VLOOKUP($A19,'Current month raw data'!$B:$Q,11,FALSE)</f>
        <v>-3.3533168512716802</v>
      </c>
      <c r="I19" s="52">
        <f>VLOOKUP($A19,'Current month raw data'!$B:$Q,12,FALSE)</f>
        <v>19.6139880221371</v>
      </c>
      <c r="J19" s="52">
        <f>VLOOKUP($A19,'Current month raw data'!$B:$Q,13,FALSE)</f>
        <v>15.6029520053127</v>
      </c>
      <c r="K19" s="52">
        <f>VLOOKUP($A19,'Current month raw data'!$B:$Q,14,FALSE)</f>
        <v>32.708402452873699</v>
      </c>
      <c r="L19" s="52">
        <f>VLOOKUP($A19,'Current month raw data'!$B:$Q,15,FALSE)</f>
        <v>14.7967246085332</v>
      </c>
      <c r="M19" s="57">
        <f>VLOOKUP($A19,'Current month raw data'!$B:$Q,16,FALSE)</f>
        <v>10.9472266975273</v>
      </c>
    </row>
    <row r="20" spans="1:13" x14ac:dyDescent="0.45">
      <c r="A20" s="24" t="s">
        <v>24</v>
      </c>
      <c r="B20" s="56">
        <f>VLOOKUP($A20,'Current month raw data'!$B:$Q,5,FALSE)</f>
        <v>66.617292735844302</v>
      </c>
      <c r="C20" s="52">
        <f>VLOOKUP($A20,'Current month raw data'!$B:$Q,6,FALSE)</f>
        <v>68.365080997489798</v>
      </c>
      <c r="D20" s="53">
        <f>VLOOKUP($A20,'Current month raw data'!$B:$Q,7,FALSE)</f>
        <v>105.267875276482</v>
      </c>
      <c r="E20" s="53">
        <f>VLOOKUP($A20,'Current month raw data'!$B:$Q,8,FALSE)</f>
        <v>98.881907401732704</v>
      </c>
      <c r="F20" s="53">
        <f>VLOOKUP($A20,'Current month raw data'!$B:$Q,9,FALSE)</f>
        <v>70.126608629738001</v>
      </c>
      <c r="G20" s="53">
        <f>VLOOKUP($A20,'Current month raw data'!$B:$Q,10,FALSE)</f>
        <v>67.6006960870575</v>
      </c>
      <c r="H20" s="52">
        <f>VLOOKUP($A20,'Current month raw data'!$B:$Q,11,FALSE)</f>
        <v>-2.5565511459128598</v>
      </c>
      <c r="I20" s="52">
        <f>VLOOKUP($A20,'Current month raw data'!$B:$Q,12,FALSE)</f>
        <v>6.4581762655583699</v>
      </c>
      <c r="J20" s="52">
        <f>VLOOKUP($A20,'Current month raw data'!$B:$Q,13,FALSE)</f>
        <v>3.7365185403233001</v>
      </c>
      <c r="K20" s="52">
        <f>VLOOKUP($A20,'Current month raw data'!$B:$Q,14,FALSE)</f>
        <v>2.1686505071244202</v>
      </c>
      <c r="L20" s="52">
        <f>VLOOKUP($A20,'Current month raw data'!$B:$Q,15,FALSE)</f>
        <v>-1.5113944975794</v>
      </c>
      <c r="M20" s="57">
        <f>VLOOKUP($A20,'Current month raw data'!$B:$Q,16,FALSE)</f>
        <v>-4.0293060701451298</v>
      </c>
    </row>
    <row r="21" spans="1:13" x14ac:dyDescent="0.45">
      <c r="A21" s="24" t="s">
        <v>25</v>
      </c>
      <c r="B21" s="56">
        <f>VLOOKUP($A21,'Current month raw data'!$B:$Q,5,FALSE)</f>
        <v>72.140011383039194</v>
      </c>
      <c r="C21" s="52">
        <f>VLOOKUP($A21,'Current month raw data'!$B:$Q,6,FALSE)</f>
        <v>69.628704842687597</v>
      </c>
      <c r="D21" s="53">
        <f>VLOOKUP($A21,'Current month raw data'!$B:$Q,7,FALSE)</f>
        <v>125.54238718160801</v>
      </c>
      <c r="E21" s="53">
        <f>VLOOKUP($A21,'Current month raw data'!$B:$Q,8,FALSE)</f>
        <v>126.934090873134</v>
      </c>
      <c r="F21" s="53">
        <f>VLOOKUP($A21,'Current month raw data'!$B:$Q,9,FALSE)</f>
        <v>90.566292403351198</v>
      </c>
      <c r="G21" s="53">
        <f>VLOOKUP($A21,'Current month raw data'!$B:$Q,10,FALSE)</f>
        <v>88.382563478803604</v>
      </c>
      <c r="H21" s="52">
        <f>VLOOKUP($A21,'Current month raw data'!$B:$Q,11,FALSE)</f>
        <v>3.6067115509694601</v>
      </c>
      <c r="I21" s="52">
        <f>VLOOKUP($A21,'Current month raw data'!$B:$Q,12,FALSE)</f>
        <v>-1.09639867584302</v>
      </c>
      <c r="J21" s="52">
        <f>VLOOKUP($A21,'Current month raw data'!$B:$Q,13,FALSE)</f>
        <v>2.4707689374401198</v>
      </c>
      <c r="K21" s="52">
        <f>VLOOKUP($A21,'Current month raw data'!$B:$Q,14,FALSE)</f>
        <v>2.4707689374401198</v>
      </c>
      <c r="L21" s="52">
        <f>VLOOKUP($A21,'Current month raw data'!$B:$Q,15,FALSE)</f>
        <v>0</v>
      </c>
      <c r="M21" s="57">
        <f>VLOOKUP($A21,'Current month raw data'!$B:$Q,16,FALSE)</f>
        <v>3.6067115509694601</v>
      </c>
    </row>
    <row r="22" spans="1:13" x14ac:dyDescent="0.45">
      <c r="B22" s="23"/>
      <c r="C22" s="54"/>
      <c r="D22" s="55"/>
      <c r="E22" s="55"/>
      <c r="F22" s="55"/>
      <c r="G22" s="55"/>
      <c r="H22" s="54"/>
      <c r="I22" s="54"/>
      <c r="J22" s="54"/>
      <c r="K22" s="54"/>
      <c r="L22" s="54"/>
      <c r="M22" s="58"/>
    </row>
    <row r="23" spans="1:13" x14ac:dyDescent="0.45">
      <c r="A23" s="22" t="s">
        <v>15</v>
      </c>
      <c r="B23" s="56">
        <f>VLOOKUP($A23,'Current month raw data'!$B:$Q,5,FALSE)</f>
        <v>60.186800822566497</v>
      </c>
      <c r="C23" s="52">
        <f>VLOOKUP($A23,'Current month raw data'!$B:$Q,6,FALSE)</f>
        <v>60.403878339488898</v>
      </c>
      <c r="D23" s="53">
        <f>VLOOKUP($A23,'Current month raw data'!$B:$Q,7,FALSE)</f>
        <v>116.775090505997</v>
      </c>
      <c r="E23" s="53">
        <f>VLOOKUP($A23,'Current month raw data'!$B:$Q,8,FALSE)</f>
        <v>113.47961213893301</v>
      </c>
      <c r="F23" s="53">
        <f>VLOOKUP($A23,'Current month raw data'!$B:$Q,9,FALSE)</f>
        <v>70.283191133216306</v>
      </c>
      <c r="G23" s="53">
        <f>VLOOKUP($A23,'Current month raw data'!$B:$Q,10,FALSE)</f>
        <v>68.546086856525207</v>
      </c>
      <c r="H23" s="52">
        <f>VLOOKUP($A23,'Current month raw data'!$B:$Q,11,FALSE)</f>
        <v>-0.359376786540691</v>
      </c>
      <c r="I23" s="52">
        <f>VLOOKUP($A23,'Current month raw data'!$B:$Q,12,FALSE)</f>
        <v>2.9040268158733902</v>
      </c>
      <c r="J23" s="52">
        <f>VLOOKUP($A23,'Current month raw data'!$B:$Q,13,FALSE)</f>
        <v>2.5342136310815402</v>
      </c>
      <c r="K23" s="52">
        <f>VLOOKUP($A23,'Current month raw data'!$B:$Q,14,FALSE)</f>
        <v>3.1995210690103799</v>
      </c>
      <c r="L23" s="52">
        <f>VLOOKUP($A23,'Current month raw data'!$B:$Q,15,FALSE)</f>
        <v>0.64886384199777603</v>
      </c>
      <c r="M23" s="57">
        <f>VLOOKUP($A23,'Current month raw data'!$B:$Q,16,FALSE)</f>
        <v>0.28715518943268897</v>
      </c>
    </row>
    <row r="24" spans="1:13" x14ac:dyDescent="0.45">
      <c r="A24" s="24" t="s">
        <v>30</v>
      </c>
      <c r="B24" s="56">
        <f>VLOOKUP($A24,'Current month raw data'!$B:$Q,5,FALSE)</f>
        <v>66.6674063184755</v>
      </c>
      <c r="C24" s="52">
        <f>VLOOKUP($A24,'Current month raw data'!$B:$Q,6,FALSE)</f>
        <v>72.082244548567303</v>
      </c>
      <c r="D24" s="53">
        <f>VLOOKUP($A24,'Current month raw data'!$B:$Q,7,FALSE)</f>
        <v>96.133803356687494</v>
      </c>
      <c r="E24" s="53">
        <f>VLOOKUP($A24,'Current month raw data'!$B:$Q,8,FALSE)</f>
        <v>94.203190696511498</v>
      </c>
      <c r="F24" s="53">
        <f>VLOOKUP($A24,'Current month raw data'!$B:$Q,9,FALSE)</f>
        <v>64.089913293207204</v>
      </c>
      <c r="G24" s="53">
        <f>VLOOKUP($A24,'Current month raw data'!$B:$Q,10,FALSE)</f>
        <v>67.903774290412599</v>
      </c>
      <c r="H24" s="52">
        <f>VLOOKUP($A24,'Current month raw data'!$B:$Q,11,FALSE)</f>
        <v>-7.5120277732796401</v>
      </c>
      <c r="I24" s="52">
        <f>VLOOKUP($A24,'Current month raw data'!$B:$Q,12,FALSE)</f>
        <v>2.0494132373878098</v>
      </c>
      <c r="J24" s="52">
        <f>VLOOKUP($A24,'Current month raw data'!$B:$Q,13,FALSE)</f>
        <v>-5.6165670274736703</v>
      </c>
      <c r="K24" s="52">
        <f>VLOOKUP($A24,'Current month raw data'!$B:$Q,14,FALSE)</f>
        <v>-4.1830197738755901</v>
      </c>
      <c r="L24" s="52">
        <f>VLOOKUP($A24,'Current month raw data'!$B:$Q,15,FALSE)</f>
        <v>1.5188547486033499</v>
      </c>
      <c r="M24" s="57">
        <f>VLOOKUP($A24,'Current month raw data'!$B:$Q,16,FALSE)</f>
        <v>-6.1072698152271503</v>
      </c>
    </row>
    <row r="25" spans="1:13" x14ac:dyDescent="0.45">
      <c r="A25" s="24" t="s">
        <v>29</v>
      </c>
      <c r="B25" s="56">
        <f>VLOOKUP($A25,'Current month raw data'!$B:$Q,5,FALSE)</f>
        <v>61.992616558439998</v>
      </c>
      <c r="C25" s="52">
        <f>VLOOKUP($A25,'Current month raw data'!$B:$Q,6,FALSE)</f>
        <v>61.9876687652051</v>
      </c>
      <c r="D25" s="53">
        <f>VLOOKUP($A25,'Current month raw data'!$B:$Q,7,FALSE)</f>
        <v>90.835323906514503</v>
      </c>
      <c r="E25" s="53">
        <f>VLOOKUP($A25,'Current month raw data'!$B:$Q,8,FALSE)</f>
        <v>89.251008305496001</v>
      </c>
      <c r="F25" s="53">
        <f>VLOOKUP($A25,'Current month raw data'!$B:$Q,9,FALSE)</f>
        <v>56.3111940489826</v>
      </c>
      <c r="G25" s="53">
        <f>VLOOKUP($A25,'Current month raw data'!$B:$Q,10,FALSE)</f>
        <v>55.324619398016601</v>
      </c>
      <c r="H25" s="52">
        <f>VLOOKUP($A25,'Current month raw data'!$B:$Q,11,FALSE)</f>
        <v>7.9818991962735796E-3</v>
      </c>
      <c r="I25" s="52">
        <f>VLOOKUP($A25,'Current month raw data'!$B:$Q,12,FALSE)</f>
        <v>1.77512347602343</v>
      </c>
      <c r="J25" s="52">
        <f>VLOOKUP($A25,'Current month raw data'!$B:$Q,13,FALSE)</f>
        <v>1.7832470637861699</v>
      </c>
      <c r="K25" s="52">
        <f>VLOOKUP($A25,'Current month raw data'!$B:$Q,14,FALSE)</f>
        <v>3.55581080798855</v>
      </c>
      <c r="L25" s="52">
        <f>VLOOKUP($A25,'Current month raw data'!$B:$Q,15,FALSE)</f>
        <v>1.7415083477259601</v>
      </c>
      <c r="M25" s="57">
        <f>VLOOKUP($A25,'Current month raw data'!$B:$Q,16,FALSE)</f>
        <v>1.7496292523630399</v>
      </c>
    </row>
    <row r="26" spans="1:13" x14ac:dyDescent="0.45">
      <c r="A26" s="24" t="s">
        <v>28</v>
      </c>
      <c r="B26" s="56">
        <f>VLOOKUP($A26,'Current month raw data'!$B:$Q,5,FALSE)</f>
        <v>65.7605306423266</v>
      </c>
      <c r="C26" s="52">
        <f>VLOOKUP($A26,'Current month raw data'!$B:$Q,6,FALSE)</f>
        <v>69.372687454315695</v>
      </c>
      <c r="D26" s="53">
        <f>VLOOKUP($A26,'Current month raw data'!$B:$Q,7,FALSE)</f>
        <v>117.793687721884</v>
      </c>
      <c r="E26" s="53">
        <f>VLOOKUP($A26,'Current month raw data'!$B:$Q,8,FALSE)</f>
        <v>112.42915607321601</v>
      </c>
      <c r="F26" s="53">
        <f>VLOOKUP($A26,'Current month raw data'!$B:$Q,9,FALSE)</f>
        <v>77.461754109076395</v>
      </c>
      <c r="G26" s="53">
        <f>VLOOKUP($A26,'Current month raw data'!$B:$Q,10,FALSE)</f>
        <v>77.995127050197397</v>
      </c>
      <c r="H26" s="52">
        <f>VLOOKUP($A26,'Current month raw data'!$B:$Q,11,FALSE)</f>
        <v>-5.2068860880844099</v>
      </c>
      <c r="I26" s="52">
        <f>VLOOKUP($A26,'Current month raw data'!$B:$Q,12,FALSE)</f>
        <v>4.7714772893734896</v>
      </c>
      <c r="J26" s="52">
        <f>VLOOKUP($A26,'Current month raw data'!$B:$Q,13,FALSE)</f>
        <v>-0.68385418588742497</v>
      </c>
      <c r="K26" s="52">
        <f>VLOOKUP($A26,'Current month raw data'!$B:$Q,14,FALSE)</f>
        <v>-0.73619011377120103</v>
      </c>
      <c r="L26" s="52">
        <f>VLOOKUP($A26,'Current month raw data'!$B:$Q,15,FALSE)</f>
        <v>-5.2696293694010098E-2</v>
      </c>
      <c r="M26" s="57">
        <f>VLOOKUP($A26,'Current month raw data'!$B:$Q,16,FALSE)</f>
        <v>-5.2568385457931397</v>
      </c>
    </row>
    <row r="27" spans="1:13" x14ac:dyDescent="0.45">
      <c r="A27" s="24" t="s">
        <v>27</v>
      </c>
      <c r="B27" s="56">
        <f>VLOOKUP($A27,'Current month raw data'!$B:$Q,5,FALSE)</f>
        <v>58.570450395617698</v>
      </c>
      <c r="C27" s="52">
        <f>VLOOKUP($A27,'Current month raw data'!$B:$Q,6,FALSE)</f>
        <v>56.402434338932501</v>
      </c>
      <c r="D27" s="53">
        <f>VLOOKUP($A27,'Current month raw data'!$B:$Q,7,FALSE)</f>
        <v>129.19042623541301</v>
      </c>
      <c r="E27" s="53">
        <f>VLOOKUP($A27,'Current month raw data'!$B:$Q,8,FALSE)</f>
        <v>130.09634346807201</v>
      </c>
      <c r="F27" s="53">
        <f>VLOOKUP($A27,'Current month raw data'!$B:$Q,9,FALSE)</f>
        <v>75.667414514100201</v>
      </c>
      <c r="G27" s="53">
        <f>VLOOKUP($A27,'Current month raw data'!$B:$Q,10,FALSE)</f>
        <v>73.377504701931699</v>
      </c>
      <c r="H27" s="52">
        <f>VLOOKUP($A27,'Current month raw data'!$B:$Q,11,FALSE)</f>
        <v>3.8438341927890001</v>
      </c>
      <c r="I27" s="52">
        <f>VLOOKUP($A27,'Current month raw data'!$B:$Q,12,FALSE)</f>
        <v>-0.69634334717573398</v>
      </c>
      <c r="J27" s="52">
        <f>VLOOKUP($A27,'Current month raw data'!$B:$Q,13,FALSE)</f>
        <v>3.1207245619353099</v>
      </c>
      <c r="K27" s="52">
        <f>VLOOKUP($A27,'Current month raw data'!$B:$Q,14,FALSE)</f>
        <v>4.1524230925692498</v>
      </c>
      <c r="L27" s="52">
        <f>VLOOKUP($A27,'Current month raw data'!$B:$Q,15,FALSE)</f>
        <v>1.0004764173415901</v>
      </c>
      <c r="M27" s="57">
        <f>VLOOKUP($A27,'Current month raw data'!$B:$Q,16,FALSE)</f>
        <v>4.88276726475116</v>
      </c>
    </row>
    <row r="28" spans="1:13" x14ac:dyDescent="0.45">
      <c r="A28" s="24" t="s">
        <v>26</v>
      </c>
      <c r="B28" s="56">
        <f>VLOOKUP($A28,'Current month raw data'!$B:$Q,5,FALSE)</f>
        <v>52.123374429994897</v>
      </c>
      <c r="C28" s="52">
        <f>VLOOKUP($A28,'Current month raw data'!$B:$Q,6,FALSE)</f>
        <v>50.227310713688702</v>
      </c>
      <c r="D28" s="53">
        <f>VLOOKUP($A28,'Current month raw data'!$B:$Q,7,FALSE)</f>
        <v>141.230613451708</v>
      </c>
      <c r="E28" s="53">
        <f>VLOOKUP($A28,'Current month raw data'!$B:$Q,8,FALSE)</f>
        <v>131.546379238627</v>
      </c>
      <c r="F28" s="53">
        <f>VLOOKUP($A28,'Current month raw data'!$B:$Q,9,FALSE)</f>
        <v>73.614161459212895</v>
      </c>
      <c r="G28" s="53">
        <f>VLOOKUP($A28,'Current month raw data'!$B:$Q,10,FALSE)</f>
        <v>66.072208632792893</v>
      </c>
      <c r="H28" s="52">
        <f>VLOOKUP($A28,'Current month raw data'!$B:$Q,11,FALSE)</f>
        <v>3.7749656299822498</v>
      </c>
      <c r="I28" s="52">
        <f>VLOOKUP($A28,'Current month raw data'!$B:$Q,12,FALSE)</f>
        <v>7.3618401883291202</v>
      </c>
      <c r="J28" s="52">
        <f>VLOOKUP($A28,'Current month raw data'!$B:$Q,13,FALSE)</f>
        <v>11.414712755155</v>
      </c>
      <c r="K28" s="52">
        <f>VLOOKUP($A28,'Current month raw data'!$B:$Q,14,FALSE)</f>
        <v>10.2601561462933</v>
      </c>
      <c r="L28" s="52">
        <f>VLOOKUP($A28,'Current month raw data'!$B:$Q,15,FALSE)</f>
        <v>-1.03626943005181</v>
      </c>
      <c r="M28" s="57">
        <f>VLOOKUP($A28,'Current month raw data'!$B:$Q,16,FALSE)</f>
        <v>2.69957738511197</v>
      </c>
    </row>
    <row r="29" spans="1:13" x14ac:dyDescent="0.45">
      <c r="B29" s="23"/>
      <c r="C29" s="54"/>
      <c r="D29" s="55"/>
      <c r="E29" s="55"/>
      <c r="F29" s="55"/>
      <c r="G29" s="55"/>
      <c r="H29" s="54"/>
      <c r="I29" s="54"/>
      <c r="J29" s="54"/>
      <c r="K29" s="54"/>
      <c r="L29" s="54"/>
      <c r="M29" s="58"/>
    </row>
    <row r="30" spans="1:13" x14ac:dyDescent="0.45">
      <c r="A30" s="22" t="s">
        <v>17</v>
      </c>
      <c r="B30" s="56">
        <f>VLOOKUP($A30,'Current month raw data'!$B:$Q,5,FALSE)</f>
        <v>55.936272386471302</v>
      </c>
      <c r="C30" s="52">
        <f>VLOOKUP($A30,'Current month raw data'!$B:$Q,6,FALSE)</f>
        <v>55.755452030117702</v>
      </c>
      <c r="D30" s="53">
        <f>VLOOKUP($A30,'Current month raw data'!$B:$Q,7,FALSE)</f>
        <v>112.400280676319</v>
      </c>
      <c r="E30" s="53">
        <f>VLOOKUP($A30,'Current month raw data'!$B:$Q,8,FALSE)</f>
        <v>109.935438893173</v>
      </c>
      <c r="F30" s="53">
        <f>VLOOKUP($A30,'Current month raw data'!$B:$Q,9,FALSE)</f>
        <v>62.872527162264298</v>
      </c>
      <c r="G30" s="53">
        <f>VLOOKUP($A30,'Current month raw data'!$B:$Q,10,FALSE)</f>
        <v>61.295000896182799</v>
      </c>
      <c r="H30" s="52">
        <f>VLOOKUP($A30,'Current month raw data'!$B:$Q,11,FALSE)</f>
        <v>0.32430973074329</v>
      </c>
      <c r="I30" s="52">
        <f>VLOOKUP($A30,'Current month raw data'!$B:$Q,12,FALSE)</f>
        <v>2.2420811777910301</v>
      </c>
      <c r="J30" s="52">
        <f>VLOOKUP($A30,'Current month raw data'!$B:$Q,13,FALSE)</f>
        <v>2.5736621959650599</v>
      </c>
      <c r="K30" s="52">
        <f>VLOOKUP($A30,'Current month raw data'!$B:$Q,14,FALSE)</f>
        <v>3.2561455906013301</v>
      </c>
      <c r="L30" s="52">
        <f>VLOOKUP($A30,'Current month raw data'!$B:$Q,15,FALSE)</f>
        <v>0.66535929401877003</v>
      </c>
      <c r="M30" s="57">
        <f>VLOOKUP($A30,'Current month raw data'!$B:$Q,16,FALSE)</f>
        <v>0.99182684969696799</v>
      </c>
    </row>
    <row r="31" spans="1:13" x14ac:dyDescent="0.45">
      <c r="A31" s="24" t="s">
        <v>46</v>
      </c>
      <c r="B31" s="56">
        <f>VLOOKUP($A31,'Current month raw data'!$B:$Q,5,FALSE)</f>
        <v>53.741078927028703</v>
      </c>
      <c r="C31" s="52">
        <f>VLOOKUP($A31,'Current month raw data'!$B:$Q,6,FALSE)</f>
        <v>52.551325692098999</v>
      </c>
      <c r="D31" s="53">
        <f>VLOOKUP($A31,'Current month raw data'!$B:$Q,7,FALSE)</f>
        <v>109.181946064071</v>
      </c>
      <c r="E31" s="53">
        <f>VLOOKUP($A31,'Current month raw data'!$B:$Q,8,FALSE)</f>
        <v>104.357857793493</v>
      </c>
      <c r="F31" s="53">
        <f>VLOOKUP($A31,'Current month raw data'!$B:$Q,9,FALSE)</f>
        <v>58.675555808358702</v>
      </c>
      <c r="G31" s="53">
        <f>VLOOKUP($A31,'Current month raw data'!$B:$Q,10,FALSE)</f>
        <v>54.841437734356298</v>
      </c>
      <c r="H31" s="52">
        <f>VLOOKUP($A31,'Current month raw data'!$B:$Q,11,FALSE)</f>
        <v>2.2639832949229599</v>
      </c>
      <c r="I31" s="52">
        <f>VLOOKUP($A31,'Current month raw data'!$B:$Q,12,FALSE)</f>
        <v>4.6226401850107601</v>
      </c>
      <c r="J31" s="52">
        <f>VLOOKUP($A31,'Current month raw data'!$B:$Q,13,FALSE)</f>
        <v>6.9912792815067704</v>
      </c>
      <c r="K31" s="52">
        <f>VLOOKUP($A31,'Current month raw data'!$B:$Q,14,FALSE)</f>
        <v>6.2966739028242698</v>
      </c>
      <c r="L31" s="52">
        <f>VLOOKUP($A31,'Current month raw data'!$B:$Q,15,FALSE)</f>
        <v>-0.64921681780708895</v>
      </c>
      <c r="M31" s="57">
        <f>VLOOKUP($A31,'Current month raw data'!$B:$Q,16,FALSE)</f>
        <v>1.60006831681289</v>
      </c>
    </row>
    <row r="32" spans="1:13" x14ac:dyDescent="0.45">
      <c r="A32" s="24" t="s">
        <v>39</v>
      </c>
      <c r="B32" s="56">
        <f>VLOOKUP($A32,'Current month raw data'!$B:$Q,5,FALSE)</f>
        <v>55.527746879248497</v>
      </c>
      <c r="C32" s="52">
        <f>VLOOKUP($A32,'Current month raw data'!$B:$Q,6,FALSE)</f>
        <v>56.6991604907899</v>
      </c>
      <c r="D32" s="53">
        <f>VLOOKUP($A32,'Current month raw data'!$B:$Q,7,FALSE)</f>
        <v>114.035507391538</v>
      </c>
      <c r="E32" s="53">
        <f>VLOOKUP($A32,'Current month raw data'!$B:$Q,8,FALSE)</f>
        <v>114.671886502512</v>
      </c>
      <c r="F32" s="53">
        <f>VLOOKUP($A32,'Current month raw data'!$B:$Q,9,FALSE)</f>
        <v>63.321347896840102</v>
      </c>
      <c r="G32" s="53">
        <f>VLOOKUP($A32,'Current month raw data'!$B:$Q,10,FALSE)</f>
        <v>65.017996965876307</v>
      </c>
      <c r="H32" s="52">
        <f>VLOOKUP($A32,'Current month raw data'!$B:$Q,11,FALSE)</f>
        <v>-2.06601579529864</v>
      </c>
      <c r="I32" s="52">
        <f>VLOOKUP($A32,'Current month raw data'!$B:$Q,12,FALSE)</f>
        <v>-0.55495652019360597</v>
      </c>
      <c r="J32" s="52">
        <f>VLOOKUP($A32,'Current month raw data'!$B:$Q,13,FALSE)</f>
        <v>-2.6095068261280101</v>
      </c>
      <c r="K32" s="52">
        <f>VLOOKUP($A32,'Current month raw data'!$B:$Q,14,FALSE)</f>
        <v>-3.0737131806269198</v>
      </c>
      <c r="L32" s="52">
        <f>VLOOKUP($A32,'Current month raw data'!$B:$Q,15,FALSE)</f>
        <v>-0.47664442326024697</v>
      </c>
      <c r="M32" s="57">
        <f>VLOOKUP($A32,'Current month raw data'!$B:$Q,16,FALSE)</f>
        <v>-2.53281266948692</v>
      </c>
    </row>
    <row r="33" spans="1:13" x14ac:dyDescent="0.45">
      <c r="A33" s="24" t="s">
        <v>38</v>
      </c>
      <c r="B33" s="56">
        <f>VLOOKUP($A33,'Current month raw data'!$B:$Q,5,FALSE)</f>
        <v>55.973615252552598</v>
      </c>
      <c r="C33" s="52">
        <f>VLOOKUP($A33,'Current month raw data'!$B:$Q,6,FALSE)</f>
        <v>53.748428381091699</v>
      </c>
      <c r="D33" s="53">
        <f>VLOOKUP($A33,'Current month raw data'!$B:$Q,7,FALSE)</f>
        <v>108.950159708993</v>
      </c>
      <c r="E33" s="53">
        <f>VLOOKUP($A33,'Current month raw data'!$B:$Q,8,FALSE)</f>
        <v>106.239626422735</v>
      </c>
      <c r="F33" s="53">
        <f>VLOOKUP($A33,'Current month raw data'!$B:$Q,9,FALSE)</f>
        <v>60.983343212553798</v>
      </c>
      <c r="G33" s="53">
        <f>VLOOKUP($A33,'Current month raw data'!$B:$Q,10,FALSE)</f>
        <v>57.102129520163601</v>
      </c>
      <c r="H33" s="52">
        <f>VLOOKUP($A33,'Current month raw data'!$B:$Q,11,FALSE)</f>
        <v>4.1400036028656197</v>
      </c>
      <c r="I33" s="52">
        <f>VLOOKUP($A33,'Current month raw data'!$B:$Q,12,FALSE)</f>
        <v>2.5513392483823099</v>
      </c>
      <c r="J33" s="52">
        <f>VLOOKUP($A33,'Current month raw data'!$B:$Q,13,FALSE)</f>
        <v>6.7969683880522904</v>
      </c>
      <c r="K33" s="52">
        <f>VLOOKUP($A33,'Current month raw data'!$B:$Q,14,FALSE)</f>
        <v>10.897375551293401</v>
      </c>
      <c r="L33" s="52">
        <f>VLOOKUP($A33,'Current month raw data'!$B:$Q,15,FALSE)</f>
        <v>3.8394415357766101</v>
      </c>
      <c r="M33" s="57">
        <f>VLOOKUP($A33,'Current month raw data'!$B:$Q,16,FALSE)</f>
        <v>8.1383981565533094</v>
      </c>
    </row>
    <row r="34" spans="1:13" x14ac:dyDescent="0.45">
      <c r="A34" s="24" t="s">
        <v>37</v>
      </c>
      <c r="B34" s="56">
        <f>VLOOKUP($A34,'Current month raw data'!$B:$Q,5,FALSE)</f>
        <v>51.769394106867502</v>
      </c>
      <c r="C34" s="52">
        <f>VLOOKUP($A34,'Current month raw data'!$B:$Q,6,FALSE)</f>
        <v>55.058584219592298</v>
      </c>
      <c r="D34" s="53">
        <f>VLOOKUP($A34,'Current month raw data'!$B:$Q,7,FALSE)</f>
        <v>100.86097641281501</v>
      </c>
      <c r="E34" s="53">
        <f>VLOOKUP($A34,'Current month raw data'!$B:$Q,8,FALSE)</f>
        <v>98.513965276072298</v>
      </c>
      <c r="F34" s="53">
        <f>VLOOKUP($A34,'Current month raw data'!$B:$Q,9,FALSE)</f>
        <v>52.215116379184899</v>
      </c>
      <c r="G34" s="53">
        <f>VLOOKUP($A34,'Current month raw data'!$B:$Q,10,FALSE)</f>
        <v>54.240394539586198</v>
      </c>
      <c r="H34" s="52">
        <f>VLOOKUP($A34,'Current month raw data'!$B:$Q,11,FALSE)</f>
        <v>-5.9739823668664904</v>
      </c>
      <c r="I34" s="52">
        <f>VLOOKUP($A34,'Current month raw data'!$B:$Q,12,FALSE)</f>
        <v>2.38241464564498</v>
      </c>
      <c r="J34" s="52">
        <f>VLOOKUP($A34,'Current month raw data'!$B:$Q,13,FALSE)</f>
        <v>-3.7338927520579901</v>
      </c>
      <c r="K34" s="52">
        <f>VLOOKUP($A34,'Current month raw data'!$B:$Q,14,FALSE)</f>
        <v>-2.71631771645007</v>
      </c>
      <c r="L34" s="52">
        <f>VLOOKUP($A34,'Current month raw data'!$B:$Q,15,FALSE)</f>
        <v>1.0570439219974399</v>
      </c>
      <c r="M34" s="57">
        <f>VLOOKUP($A34,'Current month raw data'!$B:$Q,16,FALSE)</f>
        <v>-4.9800860623791996</v>
      </c>
    </row>
    <row r="35" spans="1:13" x14ac:dyDescent="0.45">
      <c r="A35" s="24" t="s">
        <v>34</v>
      </c>
      <c r="B35" s="56">
        <f>VLOOKUP($A35,'Current month raw data'!$B:$Q,5,FALSE)</f>
        <v>59.452979570677897</v>
      </c>
      <c r="C35" s="52">
        <f>VLOOKUP($A35,'Current month raw data'!$B:$Q,6,FALSE)</f>
        <v>60.488632305677797</v>
      </c>
      <c r="D35" s="53">
        <f>VLOOKUP($A35,'Current month raw data'!$B:$Q,7,FALSE)</f>
        <v>104.597191577904</v>
      </c>
      <c r="E35" s="53">
        <f>VLOOKUP($A35,'Current month raw data'!$B:$Q,8,FALSE)</f>
        <v>107.807960308167</v>
      </c>
      <c r="F35" s="53">
        <f>VLOOKUP($A35,'Current month raw data'!$B:$Q,9,FALSE)</f>
        <v>62.186146940314302</v>
      </c>
      <c r="G35" s="53">
        <f>VLOOKUP($A35,'Current month raw data'!$B:$Q,10,FALSE)</f>
        <v>65.211560707058595</v>
      </c>
      <c r="H35" s="52">
        <f>VLOOKUP($A35,'Current month raw data'!$B:$Q,11,FALSE)</f>
        <v>-1.7121444071777501</v>
      </c>
      <c r="I35" s="52">
        <f>VLOOKUP($A35,'Current month raw data'!$B:$Q,12,FALSE)</f>
        <v>-2.9782297346924</v>
      </c>
      <c r="J35" s="52">
        <f>VLOOKUP($A35,'Current month raw data'!$B:$Q,13,FALSE)</f>
        <v>-4.6393825480347202</v>
      </c>
      <c r="K35" s="52">
        <f>VLOOKUP($A35,'Current month raw data'!$B:$Q,14,FALSE)</f>
        <v>-3.6541067957634898</v>
      </c>
      <c r="L35" s="52">
        <f>VLOOKUP($A35,'Current month raw data'!$B:$Q,15,FALSE)</f>
        <v>1.0332103321033199</v>
      </c>
      <c r="M35" s="57">
        <f>VLOOKUP($A35,'Current month raw data'!$B:$Q,16,FALSE)</f>
        <v>-0.69662412798992401</v>
      </c>
    </row>
    <row r="36" spans="1:13" x14ac:dyDescent="0.45">
      <c r="A36" s="24" t="s">
        <v>35</v>
      </c>
      <c r="B36" s="56">
        <f>VLOOKUP($A36,'Current month raw data'!$B:$Q,5,FALSE)</f>
        <v>66.852212013502296</v>
      </c>
      <c r="C36" s="52">
        <f>VLOOKUP($A36,'Current month raw data'!$B:$Q,6,FALSE)</f>
        <v>67.080702559981603</v>
      </c>
      <c r="D36" s="53">
        <f>VLOOKUP($A36,'Current month raw data'!$B:$Q,7,FALSE)</f>
        <v>146.73851853090301</v>
      </c>
      <c r="E36" s="53">
        <f>VLOOKUP($A36,'Current month raw data'!$B:$Q,8,FALSE)</f>
        <v>145.359312500713</v>
      </c>
      <c r="F36" s="53">
        <f>VLOOKUP($A36,'Current month raw data'!$B:$Q,9,FALSE)</f>
        <v>98.097945513751895</v>
      </c>
      <c r="G36" s="53">
        <f>VLOOKUP($A36,'Current month raw data'!$B:$Q,10,FALSE)</f>
        <v>97.508048061837499</v>
      </c>
      <c r="H36" s="52">
        <f>VLOOKUP($A36,'Current month raw data'!$B:$Q,11,FALSE)</f>
        <v>-0.34062038374596099</v>
      </c>
      <c r="I36" s="52">
        <f>VLOOKUP($A36,'Current month raw data'!$B:$Q,12,FALSE)</f>
        <v>0.94882536692211905</v>
      </c>
      <c r="J36" s="52">
        <f>VLOOKUP($A36,'Current month raw data'!$B:$Q,13,FALSE)</f>
        <v>0.60497309057026905</v>
      </c>
      <c r="K36" s="52">
        <f>VLOOKUP($A36,'Current month raw data'!$B:$Q,14,FALSE)</f>
        <v>3.3259616866141601</v>
      </c>
      <c r="L36" s="52">
        <f>VLOOKUP($A36,'Current month raw data'!$B:$Q,15,FALSE)</f>
        <v>2.70462633451957</v>
      </c>
      <c r="M36" s="57">
        <f>VLOOKUP($A36,'Current month raw data'!$B:$Q,16,FALSE)</f>
        <v>2.3547934421740702</v>
      </c>
    </row>
    <row r="37" spans="1:13" x14ac:dyDescent="0.45">
      <c r="A37" s="24"/>
      <c r="B37" s="23"/>
      <c r="C37" s="54"/>
      <c r="D37" s="55"/>
      <c r="E37" s="55"/>
      <c r="F37" s="55"/>
      <c r="G37" s="55"/>
      <c r="H37" s="54"/>
      <c r="I37" s="54"/>
      <c r="J37" s="54"/>
      <c r="K37" s="54"/>
      <c r="L37" s="54"/>
      <c r="M37" s="58"/>
    </row>
    <row r="38" spans="1:13" x14ac:dyDescent="0.45">
      <c r="A38" s="22" t="s">
        <v>47</v>
      </c>
      <c r="B38" s="56">
        <f>VLOOKUP($A38,'Current month raw data'!$B:$Q,5,FALSE)</f>
        <v>54.277263583411703</v>
      </c>
      <c r="C38" s="52">
        <f>VLOOKUP($A38,'Current month raw data'!$B:$Q,6,FALSE)</f>
        <v>56.328645447816399</v>
      </c>
      <c r="D38" s="53">
        <f>VLOOKUP($A38,'Current month raw data'!$B:$Q,7,FALSE)</f>
        <v>109.583841203605</v>
      </c>
      <c r="E38" s="53">
        <f>VLOOKUP($A38,'Current month raw data'!$B:$Q,8,FALSE)</f>
        <v>97.265029629943598</v>
      </c>
      <c r="F38" s="53">
        <f>VLOOKUP($A38,'Current month raw data'!$B:$Q,9,FALSE)</f>
        <v>59.479110334908498</v>
      </c>
      <c r="G38" s="53">
        <f>VLOOKUP($A38,'Current month raw data'!$B:$Q,10,FALSE)</f>
        <v>54.788073684964502</v>
      </c>
      <c r="H38" s="52">
        <f>VLOOKUP($A38,'Current month raw data'!$B:$Q,11,FALSE)</f>
        <v>-3.6418093282663402</v>
      </c>
      <c r="I38" s="52">
        <f>VLOOKUP($A38,'Current month raw data'!$B:$Q,12,FALSE)</f>
        <v>12.6652010702414</v>
      </c>
      <c r="J38" s="52">
        <f>VLOOKUP($A38,'Current month raw data'!$B:$Q,13,FALSE)</f>
        <v>8.5621492679553395</v>
      </c>
      <c r="K38" s="52">
        <f>VLOOKUP($A38,'Current month raw data'!$B:$Q,14,FALSE)</f>
        <v>8.4978637613569905</v>
      </c>
      <c r="L38" s="52">
        <f>VLOOKUP($A38,'Current month raw data'!$B:$Q,15,FALSE)</f>
        <v>-5.9215396002960698E-2</v>
      </c>
      <c r="M38" s="57">
        <f>VLOOKUP($A38,'Current month raw data'!$B:$Q,16,FALSE)</f>
        <v>-3.6988682124538999</v>
      </c>
    </row>
    <row r="39" spans="1:13" x14ac:dyDescent="0.45">
      <c r="A39" s="22"/>
      <c r="B39" s="23"/>
      <c r="C39" s="54"/>
      <c r="D39" s="55"/>
      <c r="E39" s="55"/>
      <c r="F39" s="55"/>
      <c r="G39" s="55"/>
      <c r="H39" s="54"/>
      <c r="I39" s="54"/>
      <c r="J39" s="54"/>
      <c r="K39" s="54"/>
      <c r="L39" s="54"/>
      <c r="M39" s="58"/>
    </row>
    <row r="40" spans="1:13" x14ac:dyDescent="0.45">
      <c r="A40" s="22" t="s">
        <v>48</v>
      </c>
      <c r="B40" s="56">
        <f>VLOOKUP($A40,'Current month raw data'!$B:$Q,5,FALSE)</f>
        <v>68.255889654382898</v>
      </c>
      <c r="C40" s="52">
        <f>VLOOKUP($A40,'Current month raw data'!$B:$Q,6,FALSE)</f>
        <v>69.469757342665403</v>
      </c>
      <c r="D40" s="53">
        <f>VLOOKUP($A40,'Current month raw data'!$B:$Q,7,FALSE)</f>
        <v>124.546398412282</v>
      </c>
      <c r="E40" s="53">
        <f>VLOOKUP($A40,'Current month raw data'!$B:$Q,8,FALSE)</f>
        <v>113.88079960764099</v>
      </c>
      <c r="F40" s="53">
        <f>VLOOKUP($A40,'Current month raw data'!$B:$Q,9,FALSE)</f>
        <v>85.010252268795696</v>
      </c>
      <c r="G40" s="53">
        <f>VLOOKUP($A40,'Current month raw data'!$B:$Q,10,FALSE)</f>
        <v>79.1127151473152</v>
      </c>
      <c r="H40" s="52">
        <f>VLOOKUP($A40,'Current month raw data'!$B:$Q,11,FALSE)</f>
        <v>-1.74733255838929</v>
      </c>
      <c r="I40" s="52">
        <f>VLOOKUP($A40,'Current month raw data'!$B:$Q,12,FALSE)</f>
        <v>9.3655812405499006</v>
      </c>
      <c r="J40" s="52">
        <f>VLOOKUP($A40,'Current month raw data'!$B:$Q,13,FALSE)</f>
        <v>7.4546008318620798</v>
      </c>
      <c r="K40" s="52">
        <f>VLOOKUP($A40,'Current month raw data'!$B:$Q,14,FALSE)</f>
        <v>8.4212305654462298</v>
      </c>
      <c r="L40" s="52">
        <f>VLOOKUP($A40,'Current month raw data'!$B:$Q,15,FALSE)</f>
        <v>0.89957035445757205</v>
      </c>
      <c r="M40" s="57">
        <f>VLOOKUP($A40,'Current month raw data'!$B:$Q,16,FALSE)</f>
        <v>-0.86348068962077495</v>
      </c>
    </row>
    <row r="41" spans="1:13" x14ac:dyDescent="0.45">
      <c r="A41" s="24" t="s">
        <v>33</v>
      </c>
      <c r="B41" s="56">
        <f>VLOOKUP($A41,'Current month raw data'!$B:$Q,5,FALSE)</f>
        <v>68.216445990447994</v>
      </c>
      <c r="C41" s="52">
        <f>VLOOKUP($A41,'Current month raw data'!$B:$Q,6,FALSE)</f>
        <v>72.710999675672895</v>
      </c>
      <c r="D41" s="53">
        <f>VLOOKUP($A41,'Current month raw data'!$B:$Q,7,FALSE)</f>
        <v>100.31046823085001</v>
      </c>
      <c r="E41" s="53">
        <f>VLOOKUP($A41,'Current month raw data'!$B:$Q,8,FALSE)</f>
        <v>93.388958141689301</v>
      </c>
      <c r="F41" s="53">
        <f>VLOOKUP($A41,'Current month raw data'!$B:$Q,9,FALSE)</f>
        <v>68.428236383463798</v>
      </c>
      <c r="G41" s="53">
        <f>VLOOKUP($A41,'Current month raw data'!$B:$Q,10,FALSE)</f>
        <v>67.904045051517997</v>
      </c>
      <c r="H41" s="52">
        <f>VLOOKUP($A41,'Current month raw data'!$B:$Q,11,FALSE)</f>
        <v>-6.1813944317543497</v>
      </c>
      <c r="I41" s="52">
        <f>VLOOKUP($A41,'Current month raw data'!$B:$Q,12,FALSE)</f>
        <v>7.4114865685300098</v>
      </c>
      <c r="J41" s="52">
        <f>VLOOKUP($A41,'Current month raw data'!$B:$Q,13,FALSE)</f>
        <v>0.77195891871832401</v>
      </c>
      <c r="K41" s="52">
        <f>VLOOKUP($A41,'Current month raw data'!$B:$Q,14,FALSE)</f>
        <v>1.7266816540271399</v>
      </c>
      <c r="L41" s="52">
        <f>VLOOKUP($A41,'Current month raw data'!$B:$Q,15,FALSE)</f>
        <v>0.94740912606341798</v>
      </c>
      <c r="M41" s="57">
        <f>VLOOKUP($A41,'Current month raw data'!$B:$Q,16,FALSE)</f>
        <v>-5.29254840065534</v>
      </c>
    </row>
    <row r="42" spans="1:13" x14ac:dyDescent="0.45">
      <c r="A42" s="24" t="s">
        <v>64</v>
      </c>
      <c r="B42" s="56">
        <f>VLOOKUP($A42,'Current month raw data'!$B:$Q,5,FALSE)</f>
        <v>67.5041456775445</v>
      </c>
      <c r="C42" s="52">
        <f>VLOOKUP($A42,'Current month raw data'!$B:$Q,6,FALSE)</f>
        <v>62.412523596466499</v>
      </c>
      <c r="D42" s="53">
        <f>VLOOKUP($A42,'Current month raw data'!$B:$Q,7,FALSE)</f>
        <v>190.79326179992199</v>
      </c>
      <c r="E42" s="53">
        <f>VLOOKUP($A42,'Current month raw data'!$B:$Q,8,FALSE)</f>
        <v>177.03138612703199</v>
      </c>
      <c r="F42" s="53">
        <f>VLOOKUP($A42,'Current month raw data'!$B:$Q,9,FALSE)</f>
        <v>128.79336138835799</v>
      </c>
      <c r="G42" s="53">
        <f>VLOOKUP($A42,'Current month raw data'!$B:$Q,10,FALSE)</f>
        <v>110.489755639685</v>
      </c>
      <c r="H42" s="52">
        <f>VLOOKUP($A42,'Current month raw data'!$B:$Q,11,FALSE)</f>
        <v>8.1580134685760992</v>
      </c>
      <c r="I42" s="52">
        <f>VLOOKUP($A42,'Current month raw data'!$B:$Q,12,FALSE)</f>
        <v>7.7736925490801001</v>
      </c>
      <c r="J42" s="52">
        <f>VLOOKUP($A42,'Current month raw data'!$B:$Q,13,FALSE)</f>
        <v>16.5658849028158</v>
      </c>
      <c r="K42" s="52">
        <f>VLOOKUP($A42,'Current month raw data'!$B:$Q,14,FALSE)</f>
        <v>16.5658849028158</v>
      </c>
      <c r="L42" s="52">
        <f>VLOOKUP($A42,'Current month raw data'!$B:$Q,15,FALSE)</f>
        <v>0</v>
      </c>
      <c r="M42" s="57">
        <f>VLOOKUP($A42,'Current month raw data'!$B:$Q,16,FALSE)</f>
        <v>8.1580134685760992</v>
      </c>
    </row>
    <row r="43" spans="1:13" x14ac:dyDescent="0.45">
      <c r="A43" s="24" t="s">
        <v>31</v>
      </c>
      <c r="B43" s="56">
        <f>VLOOKUP($A43,'Current month raw data'!$B:$Q,5,FALSE)</f>
        <v>69.961989155498102</v>
      </c>
      <c r="C43" s="52">
        <f>VLOOKUP($A43,'Current month raw data'!$B:$Q,6,FALSE)</f>
        <v>70.160288021296793</v>
      </c>
      <c r="D43" s="53">
        <f>VLOOKUP($A43,'Current month raw data'!$B:$Q,7,FALSE)</f>
        <v>124.322746906636</v>
      </c>
      <c r="E43" s="53">
        <f>VLOOKUP($A43,'Current month raw data'!$B:$Q,8,FALSE)</f>
        <v>116.06577486599799</v>
      </c>
      <c r="F43" s="53">
        <f>VLOOKUP($A43,'Current month raw data'!$B:$Q,9,FALSE)</f>
        <v>86.978666708638599</v>
      </c>
      <c r="G43" s="53">
        <f>VLOOKUP($A43,'Current month raw data'!$B:$Q,10,FALSE)</f>
        <v>81.432081940134495</v>
      </c>
      <c r="H43" s="52">
        <f>VLOOKUP($A43,'Current month raw data'!$B:$Q,11,FALSE)</f>
        <v>-0.28263690385437201</v>
      </c>
      <c r="I43" s="52">
        <f>VLOOKUP($A43,'Current month raw data'!$B:$Q,12,FALSE)</f>
        <v>7.1140455058100702</v>
      </c>
      <c r="J43" s="52">
        <f>VLOOKUP($A43,'Current month raw data'!$B:$Q,13,FALSE)</f>
        <v>6.8113016839992797</v>
      </c>
      <c r="K43" s="52">
        <f>VLOOKUP($A43,'Current month raw data'!$B:$Q,14,FALSE)</f>
        <v>8.8291139952058302</v>
      </c>
      <c r="L43" s="52">
        <f>VLOOKUP($A43,'Current month raw data'!$B:$Q,15,FALSE)</f>
        <v>1.8891374596072501</v>
      </c>
      <c r="M43" s="57">
        <f>VLOOKUP($A43,'Current month raw data'!$B:$Q,16,FALSE)</f>
        <v>1.6011611561274901</v>
      </c>
    </row>
    <row r="44" spans="1:13" x14ac:dyDescent="0.45">
      <c r="A44" s="24" t="s">
        <v>32</v>
      </c>
      <c r="B44" s="56">
        <f>VLOOKUP($A44,'Current month raw data'!$B:$Q,5,FALSE)</f>
        <v>64.461018443676906</v>
      </c>
      <c r="C44" s="52">
        <f>VLOOKUP($A44,'Current month raw data'!$B:$Q,6,FALSE)</f>
        <v>68.789036666911599</v>
      </c>
      <c r="D44" s="53">
        <f>VLOOKUP($A44,'Current month raw data'!$B:$Q,7,FALSE)</f>
        <v>106.24371505414599</v>
      </c>
      <c r="E44" s="53">
        <f>VLOOKUP($A44,'Current month raw data'!$B:$Q,8,FALSE)</f>
        <v>96.307900224323006</v>
      </c>
      <c r="F44" s="53">
        <f>VLOOKUP($A44,'Current month raw data'!$B:$Q,9,FALSE)</f>
        <v>68.485780756300898</v>
      </c>
      <c r="G44" s="53">
        <f>VLOOKUP($A44,'Current month raw data'!$B:$Q,10,FALSE)</f>
        <v>66.249276798442196</v>
      </c>
      <c r="H44" s="52">
        <f>VLOOKUP($A44,'Current month raw data'!$B:$Q,11,FALSE)</f>
        <v>-6.2917267531912602</v>
      </c>
      <c r="I44" s="52">
        <f>VLOOKUP($A44,'Current month raw data'!$B:$Q,12,FALSE)</f>
        <v>10.3167183654515</v>
      </c>
      <c r="J44" s="52">
        <f>VLOOKUP($A44,'Current month raw data'!$B:$Q,13,FALSE)</f>
        <v>3.3758918828097402</v>
      </c>
      <c r="K44" s="52">
        <f>VLOOKUP($A44,'Current month raw data'!$B:$Q,14,FALSE)</f>
        <v>3.3758918828097402</v>
      </c>
      <c r="L44" s="52">
        <f>VLOOKUP($A44,'Current month raw data'!$B:$Q,15,FALSE)</f>
        <v>0</v>
      </c>
      <c r="M44" s="57">
        <f>VLOOKUP($A44,'Current month raw data'!$B:$Q,16,FALSE)</f>
        <v>-6.2917267531912602</v>
      </c>
    </row>
    <row r="45" spans="1:13" x14ac:dyDescent="0.45">
      <c r="A45" s="24"/>
      <c r="B45" s="23"/>
      <c r="C45" s="54"/>
      <c r="D45" s="55"/>
      <c r="E45" s="55"/>
      <c r="F45" s="55"/>
      <c r="G45" s="55"/>
      <c r="H45" s="54"/>
      <c r="I45" s="54"/>
      <c r="J45" s="54"/>
      <c r="K45" s="54"/>
      <c r="L45" s="54"/>
      <c r="M45" s="58"/>
    </row>
    <row r="46" spans="1:13" x14ac:dyDescent="0.45">
      <c r="A46" s="22" t="s">
        <v>49</v>
      </c>
      <c r="B46" s="23"/>
      <c r="C46" s="54"/>
      <c r="D46" s="55"/>
      <c r="E46" s="55"/>
      <c r="F46" s="55"/>
      <c r="G46" s="55"/>
      <c r="H46" s="54"/>
      <c r="I46" s="54"/>
      <c r="J46" s="54"/>
      <c r="K46" s="54"/>
      <c r="L46" s="54"/>
      <c r="M46" s="58"/>
    </row>
    <row r="47" spans="1:13" x14ac:dyDescent="0.45">
      <c r="A47" s="24" t="s">
        <v>50</v>
      </c>
      <c r="B47" s="56">
        <f>VLOOKUP($A47,'Current month raw data'!$B:$Q,5,FALSE)</f>
        <v>66.213289144386806</v>
      </c>
      <c r="C47" s="52">
        <f>VLOOKUP($A47,'Current month raw data'!$B:$Q,6,FALSE)</f>
        <v>66.750600939052504</v>
      </c>
      <c r="D47" s="53">
        <f>VLOOKUP($A47,'Current month raw data'!$B:$Q,7,FALSE)</f>
        <v>126.817718505068</v>
      </c>
      <c r="E47" s="53">
        <f>VLOOKUP($A47,'Current month raw data'!$B:$Q,8,FALSE)</f>
        <v>118.332055536029</v>
      </c>
      <c r="F47" s="53">
        <f>VLOOKUP($A47,'Current month raw data'!$B:$Q,9,FALSE)</f>
        <v>83.970182640075805</v>
      </c>
      <c r="G47" s="53">
        <f>VLOOKUP($A47,'Current month raw data'!$B:$Q,10,FALSE)</f>
        <v>78.987358173832902</v>
      </c>
      <c r="H47" s="52">
        <f>VLOOKUP($A47,'Current month raw data'!$B:$Q,11,FALSE)</f>
        <v>-0.80495424326792897</v>
      </c>
      <c r="I47" s="52">
        <f>VLOOKUP($A47,'Current month raw data'!$B:$Q,12,FALSE)</f>
        <v>7.1710602259047</v>
      </c>
      <c r="J47" s="52">
        <f>VLOOKUP($A47,'Current month raw data'!$B:$Q,13,FALSE)</f>
        <v>6.3083822290610598</v>
      </c>
      <c r="K47" s="52">
        <f>VLOOKUP($A47,'Current month raw data'!$B:$Q,14,FALSE)</f>
        <v>7.3048462651276802</v>
      </c>
      <c r="L47" s="52">
        <f>VLOOKUP($A47,'Current month raw data'!$B:$Q,15,FALSE)</f>
        <v>0.937333458729113</v>
      </c>
      <c r="M47" s="57">
        <f>VLOOKUP($A47,'Current month raw data'!$B:$Q,16,FALSE)</f>
        <v>0.124834110011574</v>
      </c>
    </row>
    <row r="48" spans="1:13" x14ac:dyDescent="0.45">
      <c r="A48" s="24" t="s">
        <v>51</v>
      </c>
      <c r="B48" s="56">
        <f>VLOOKUP($A48,'Current month raw data'!$B:$Q,5,FALSE)</f>
        <v>54.575884555304803</v>
      </c>
      <c r="C48" s="52">
        <f>VLOOKUP($A48,'Current month raw data'!$B:$Q,6,FALSE)</f>
        <v>56.564429347152299</v>
      </c>
      <c r="D48" s="53">
        <f>VLOOKUP($A48,'Current month raw data'!$B:$Q,7,FALSE)</f>
        <v>103.731760937712</v>
      </c>
      <c r="E48" s="53">
        <f>VLOOKUP($A48,'Current month raw data'!$B:$Q,8,FALSE)</f>
        <v>104.205343882873</v>
      </c>
      <c r="F48" s="53">
        <f>VLOOKUP($A48,'Current month raw data'!$B:$Q,9,FALSE)</f>
        <v>56.612526096551001</v>
      </c>
      <c r="G48" s="53">
        <f>VLOOKUP($A48,'Current month raw data'!$B:$Q,10,FALSE)</f>
        <v>58.943158116585202</v>
      </c>
      <c r="H48" s="52">
        <f>VLOOKUP($A48,'Current month raw data'!$B:$Q,11,FALSE)</f>
        <v>-3.5155393854381201</v>
      </c>
      <c r="I48" s="52">
        <f>VLOOKUP($A48,'Current month raw data'!$B:$Q,12,FALSE)</f>
        <v>-0.45447088173629802</v>
      </c>
      <c r="J48" s="52">
        <f>VLOOKUP($A48,'Current month raw data'!$B:$Q,13,FALSE)</f>
        <v>-3.95403316433163</v>
      </c>
      <c r="K48" s="52">
        <f>VLOOKUP($A48,'Current month raw data'!$B:$Q,14,FALSE)</f>
        <v>-3.95403316433163</v>
      </c>
      <c r="L48" s="52">
        <f>VLOOKUP($A48,'Current month raw data'!$B:$Q,15,FALSE)</f>
        <v>0</v>
      </c>
      <c r="M48" s="57">
        <f>VLOOKUP($A48,'Current month raw data'!$B:$Q,16,FALSE)</f>
        <v>-3.5155393854381201</v>
      </c>
    </row>
    <row r="49" spans="1:13" x14ac:dyDescent="0.45">
      <c r="A49" s="24" t="s">
        <v>52</v>
      </c>
      <c r="B49" s="56">
        <f>VLOOKUP($A49,'Current month raw data'!$B:$Q,5,FALSE)</f>
        <v>51.022104411896798</v>
      </c>
      <c r="C49" s="52">
        <f>VLOOKUP($A49,'Current month raw data'!$B:$Q,6,FALSE)</f>
        <v>52.262108006110097</v>
      </c>
      <c r="D49" s="53">
        <f>VLOOKUP($A49,'Current month raw data'!$B:$Q,7,FALSE)</f>
        <v>107.062661471404</v>
      </c>
      <c r="E49" s="53">
        <f>VLOOKUP($A49,'Current month raw data'!$B:$Q,8,FALSE)</f>
        <v>106.967850419084</v>
      </c>
      <c r="F49" s="53">
        <f>VLOOKUP($A49,'Current month raw data'!$B:$Q,9,FALSE)</f>
        <v>54.625622922095403</v>
      </c>
      <c r="G49" s="53">
        <f>VLOOKUP($A49,'Current month raw data'!$B:$Q,10,FALSE)</f>
        <v>55.903653517836197</v>
      </c>
      <c r="H49" s="52">
        <f>VLOOKUP($A49,'Current month raw data'!$B:$Q,11,FALSE)</f>
        <v>-2.3726627981947099</v>
      </c>
      <c r="I49" s="52">
        <f>VLOOKUP($A49,'Current month raw data'!$B:$Q,12,FALSE)</f>
        <v>8.8635091710382294E-2</v>
      </c>
      <c r="J49" s="52">
        <f>VLOOKUP($A49,'Current month raw data'!$B:$Q,13,FALSE)</f>
        <v>-2.2861307183314801</v>
      </c>
      <c r="K49" s="52">
        <f>VLOOKUP($A49,'Current month raw data'!$B:$Q,14,FALSE)</f>
        <v>-2.2861307183314801</v>
      </c>
      <c r="L49" s="52">
        <f>VLOOKUP($A49,'Current month raw data'!$B:$Q,15,FALSE)</f>
        <v>0</v>
      </c>
      <c r="M49" s="57">
        <f>VLOOKUP($A49,'Current month raw data'!$B:$Q,16,FALSE)</f>
        <v>-2.3726627981947099</v>
      </c>
    </row>
    <row r="50" spans="1:13" x14ac:dyDescent="0.45">
      <c r="A50" s="24" t="s">
        <v>53</v>
      </c>
      <c r="B50" s="56">
        <f>VLOOKUP($A50,'Current month raw data'!$B:$Q,5,FALSE)</f>
        <v>60.173458889251499</v>
      </c>
      <c r="C50" s="52">
        <f>VLOOKUP($A50,'Current month raw data'!$B:$Q,6,FALSE)</f>
        <v>60.309871712977703</v>
      </c>
      <c r="D50" s="53">
        <f>VLOOKUP($A50,'Current month raw data'!$B:$Q,7,FALSE)</f>
        <v>116.464051651445</v>
      </c>
      <c r="E50" s="53">
        <f>VLOOKUP($A50,'Current month raw data'!$B:$Q,8,FALSE)</f>
        <v>113.266568497382</v>
      </c>
      <c r="F50" s="53">
        <f>VLOOKUP($A50,'Current month raw data'!$B:$Q,9,FALSE)</f>
        <v>70.080448241239196</v>
      </c>
      <c r="G50" s="53">
        <f>VLOOKUP($A50,'Current month raw data'!$B:$Q,10,FALSE)</f>
        <v>68.310922154463398</v>
      </c>
      <c r="H50" s="52">
        <f>VLOOKUP($A50,'Current month raw data'!$B:$Q,11,FALSE)</f>
        <v>-0.2261865592674</v>
      </c>
      <c r="I50" s="52">
        <f>VLOOKUP($A50,'Current month raw data'!$B:$Q,12,FALSE)</f>
        <v>2.8229716821842898</v>
      </c>
      <c r="J50" s="52">
        <f>VLOOKUP($A50,'Current month raw data'!$B:$Q,13,FALSE)</f>
        <v>2.5903999403998599</v>
      </c>
      <c r="K50" s="52">
        <f>VLOOKUP($A50,'Current month raw data'!$B:$Q,14,FALSE)</f>
        <v>3.2543384301131599</v>
      </c>
      <c r="L50" s="52">
        <f>VLOOKUP($A50,'Current month raw data'!$B:$Q,15,FALSE)</f>
        <v>0.64717409240923995</v>
      </c>
      <c r="M50" s="57">
        <f>VLOOKUP($A50,'Current month raw data'!$B:$Q,16,FALSE)</f>
        <v>0.419523712329749</v>
      </c>
    </row>
    <row r="51" spans="1:13" x14ac:dyDescent="0.45">
      <c r="A51" s="25" t="s">
        <v>54</v>
      </c>
      <c r="B51" s="56">
        <f>VLOOKUP($A51,'Current month raw data'!$B:$Q,5,FALSE)</f>
        <v>70.975258856257298</v>
      </c>
      <c r="C51" s="52">
        <f>VLOOKUP($A51,'Current month raw data'!$B:$Q,6,FALSE)</f>
        <v>70.325857551259702</v>
      </c>
      <c r="D51" s="53">
        <f>VLOOKUP($A51,'Current month raw data'!$B:$Q,7,FALSE)</f>
        <v>154.633199581225</v>
      </c>
      <c r="E51" s="53">
        <f>VLOOKUP($A51,'Current month raw data'!$B:$Q,8,FALSE)</f>
        <v>148.78428914713999</v>
      </c>
      <c r="F51" s="53">
        <f>VLOOKUP($A51,'Current month raw data'!$B:$Q,9,FALSE)</f>
        <v>109.751313680487</v>
      </c>
      <c r="G51" s="53">
        <f>VLOOKUP($A51,'Current month raw data'!$B:$Q,10,FALSE)</f>
        <v>104.633827244272</v>
      </c>
      <c r="H51" s="52">
        <f>VLOOKUP($A51,'Current month raw data'!$B:$Q,11,FALSE)</f>
        <v>0.92341754172611001</v>
      </c>
      <c r="I51" s="52">
        <f>VLOOKUP($A51,'Current month raw data'!$B:$Q,12,FALSE)</f>
        <v>3.9311344414195202</v>
      </c>
      <c r="J51" s="52">
        <f>VLOOKUP($A51,'Current month raw data'!$B:$Q,13,FALSE)</f>
        <v>4.8908527681665399</v>
      </c>
      <c r="K51" s="52">
        <f>VLOOKUP($A51,'Current month raw data'!$B:$Q,14,FALSE)</f>
        <v>6.86880856025686</v>
      </c>
      <c r="L51" s="52">
        <f>VLOOKUP($A51,'Current month raw data'!$B:$Q,15,FALSE)</f>
        <v>1.88572763009379</v>
      </c>
      <c r="M51" s="57">
        <f>VLOOKUP($A51,'Current month raw data'!$B:$Q,16,FALSE)</f>
        <v>2.8265583115453699</v>
      </c>
    </row>
    <row r="52" spans="1:13" x14ac:dyDescent="0.45">
      <c r="A52" s="24" t="s">
        <v>55</v>
      </c>
      <c r="B52" s="56">
        <f>VLOOKUP($A52,'Current month raw data'!$B:$Q,5,FALSE)</f>
        <v>52.169997852032502</v>
      </c>
      <c r="C52" s="52">
        <f>VLOOKUP($A52,'Current month raw data'!$B:$Q,6,FALSE)</f>
        <v>53.0127970648984</v>
      </c>
      <c r="D52" s="53">
        <f>VLOOKUP($A52,'Current month raw data'!$B:$Q,7,FALSE)</f>
        <v>99.092728995444602</v>
      </c>
      <c r="E52" s="53">
        <f>VLOOKUP($A52,'Current month raw data'!$B:$Q,8,FALSE)</f>
        <v>98.751547827801204</v>
      </c>
      <c r="F52" s="53">
        <f>VLOOKUP($A52,'Current month raw data'!$B:$Q,9,FALSE)</f>
        <v>51.696674588443898</v>
      </c>
      <c r="G52" s="53">
        <f>VLOOKUP($A52,'Current month raw data'!$B:$Q,10,FALSE)</f>
        <v>52.3509576483983</v>
      </c>
      <c r="H52" s="52">
        <f>VLOOKUP($A52,'Current month raw data'!$B:$Q,11,FALSE)</f>
        <v>-1.58980332962638</v>
      </c>
      <c r="I52" s="52">
        <f>VLOOKUP($A52,'Current month raw data'!$B:$Q,12,FALSE)</f>
        <v>0.345494501249068</v>
      </c>
      <c r="J52" s="52">
        <f>VLOOKUP($A52,'Current month raw data'!$B:$Q,13,FALSE)</f>
        <v>-1.2498015114618499</v>
      </c>
      <c r="K52" s="52">
        <f>VLOOKUP($A52,'Current month raw data'!$B:$Q,14,FALSE)</f>
        <v>-1.37609130405526</v>
      </c>
      <c r="L52" s="52">
        <f>VLOOKUP($A52,'Current month raw data'!$B:$Q,15,FALSE)</f>
        <v>-0.12788814050643699</v>
      </c>
      <c r="M52" s="57">
        <f>VLOOKUP($A52,'Current month raw data'!$B:$Q,16,FALSE)</f>
        <v>-1.71565830021685</v>
      </c>
    </row>
    <row r="53" spans="1:13" x14ac:dyDescent="0.45">
      <c r="A53" s="24" t="s">
        <v>56</v>
      </c>
      <c r="B53" s="56">
        <f>VLOOKUP($A53,'Current month raw data'!$B:$Q,5,FALSE)</f>
        <v>58.229864308305999</v>
      </c>
      <c r="C53" s="52">
        <f>VLOOKUP($A53,'Current month raw data'!$B:$Q,6,FALSE)</f>
        <v>59.580863070414701</v>
      </c>
      <c r="D53" s="53">
        <f>VLOOKUP($A53,'Current month raw data'!$B:$Q,7,FALSE)</f>
        <v>104.42976332517</v>
      </c>
      <c r="E53" s="53">
        <f>VLOOKUP($A53,'Current month raw data'!$B:$Q,8,FALSE)</f>
        <v>99.273400469151895</v>
      </c>
      <c r="F53" s="53">
        <f>VLOOKUP($A53,'Current month raw data'!$B:$Q,9,FALSE)</f>
        <v>60.809309481732001</v>
      </c>
      <c r="G53" s="53">
        <f>VLOOKUP($A53,'Current month raw data'!$B:$Q,10,FALSE)</f>
        <v>59.147948798869798</v>
      </c>
      <c r="H53" s="52">
        <f>VLOOKUP($A53,'Current month raw data'!$B:$Q,11,FALSE)</f>
        <v>-2.2675045182073901</v>
      </c>
      <c r="I53" s="52">
        <f>VLOOKUP($A53,'Current month raw data'!$B:$Q,12,FALSE)</f>
        <v>5.1941031853954804</v>
      </c>
      <c r="J53" s="52">
        <f>VLOOKUP($A53,'Current month raw data'!$B:$Q,13,FALSE)</f>
        <v>2.8088221427788902</v>
      </c>
      <c r="K53" s="52">
        <f>VLOOKUP($A53,'Current month raw data'!$B:$Q,14,FALSE)</f>
        <v>1.8509016010339201</v>
      </c>
      <c r="L53" s="52">
        <f>VLOOKUP($A53,'Current month raw data'!$B:$Q,15,FALSE)</f>
        <v>-0.93174935942231496</v>
      </c>
      <c r="M53" s="57">
        <f>VLOOKUP($A53,'Current month raw data'!$B:$Q,16,FALSE)</f>
        <v>-3.1781264188064302</v>
      </c>
    </row>
    <row r="54" spans="1:13" x14ac:dyDescent="0.45">
      <c r="A54" s="25" t="s">
        <v>57</v>
      </c>
      <c r="B54" s="56">
        <f>VLOOKUP($A54,'Current month raw data'!$B:$Q,5,FALSE)</f>
        <v>54.052693037512697</v>
      </c>
      <c r="C54" s="52">
        <f>VLOOKUP($A54,'Current month raw data'!$B:$Q,6,FALSE)</f>
        <v>52.590634947851797</v>
      </c>
      <c r="D54" s="53">
        <f>VLOOKUP($A54,'Current month raw data'!$B:$Q,7,FALSE)</f>
        <v>114.529821570824</v>
      </c>
      <c r="E54" s="53">
        <f>VLOOKUP($A54,'Current month raw data'!$B:$Q,8,FALSE)</f>
        <v>108.468338968154</v>
      </c>
      <c r="F54" s="53">
        <f>VLOOKUP($A54,'Current month raw data'!$B:$Q,9,FALSE)</f>
        <v>61.906452890089</v>
      </c>
      <c r="G54" s="53">
        <f>VLOOKUP($A54,'Current month raw data'!$B:$Q,10,FALSE)</f>
        <v>57.044188180740498</v>
      </c>
      <c r="H54" s="52">
        <f>VLOOKUP($A54,'Current month raw data'!$B:$Q,11,FALSE)</f>
        <v>2.78007308926904</v>
      </c>
      <c r="I54" s="52">
        <f>VLOOKUP($A54,'Current month raw data'!$B:$Q,12,FALSE)</f>
        <v>5.5882505995136897</v>
      </c>
      <c r="J54" s="52">
        <f>VLOOKUP($A54,'Current month raw data'!$B:$Q,13,FALSE)</f>
        <v>8.5236811398607308</v>
      </c>
      <c r="K54" s="52">
        <f>VLOOKUP($A54,'Current month raw data'!$B:$Q,14,FALSE)</f>
        <v>10.8561753265968</v>
      </c>
      <c r="L54" s="52">
        <f>VLOOKUP($A54,'Current month raw data'!$B:$Q,15,FALSE)</f>
        <v>2.14929512364224</v>
      </c>
      <c r="M54" s="57">
        <f>VLOOKUP($A54,'Current month raw data'!$B:$Q,16,FALSE)</f>
        <v>4.9891201882526302</v>
      </c>
    </row>
    <row r="55" spans="1:13" x14ac:dyDescent="0.45">
      <c r="A55" s="24" t="s">
        <v>58</v>
      </c>
      <c r="B55" s="56">
        <f>VLOOKUP($A55,'Current month raw data'!$B:$Q,5,FALSE)</f>
        <v>51.549328938073899</v>
      </c>
      <c r="C55" s="52">
        <f>VLOOKUP($A55,'Current month raw data'!$B:$Q,6,FALSE)</f>
        <v>54.753943960442598</v>
      </c>
      <c r="D55" s="53">
        <f>VLOOKUP($A55,'Current month raw data'!$B:$Q,7,FALSE)</f>
        <v>87.599620426620305</v>
      </c>
      <c r="E55" s="53">
        <f>VLOOKUP($A55,'Current month raw data'!$B:$Q,8,FALSE)</f>
        <v>84.565833405005506</v>
      </c>
      <c r="F55" s="53">
        <f>VLOOKUP($A55,'Current month raw data'!$B:$Q,9,FALSE)</f>
        <v>45.157016482222701</v>
      </c>
      <c r="G55" s="53">
        <f>VLOOKUP($A55,'Current month raw data'!$B:$Q,10,FALSE)</f>
        <v>46.303129032257999</v>
      </c>
      <c r="H55" s="52">
        <f>VLOOKUP($A55,'Current month raw data'!$B:$Q,11,FALSE)</f>
        <v>-5.8527565150081697</v>
      </c>
      <c r="I55" s="52">
        <f>VLOOKUP($A55,'Current month raw data'!$B:$Q,12,FALSE)</f>
        <v>3.5874855121278899</v>
      </c>
      <c r="J55" s="52">
        <f>VLOOKUP($A55,'Current month raw data'!$B:$Q,13,FALSE)</f>
        <v>-2.47523779491631</v>
      </c>
      <c r="K55" s="52">
        <f>VLOOKUP($A55,'Current month raw data'!$B:$Q,14,FALSE)</f>
        <v>-2.47523779491631</v>
      </c>
      <c r="L55" s="52">
        <f>VLOOKUP($A55,'Current month raw data'!$B:$Q,15,FALSE)</f>
        <v>0</v>
      </c>
      <c r="M55" s="57">
        <f>VLOOKUP($A55,'Current month raw data'!$B:$Q,16,FALSE)</f>
        <v>-5.8527565150081697</v>
      </c>
    </row>
    <row r="56" spans="1:13" ht="16.5" thickBot="1" x14ac:dyDescent="0.5">
      <c r="A56" s="24" t="s">
        <v>59</v>
      </c>
      <c r="B56" s="59">
        <f>VLOOKUP($A56,'Current month raw data'!$B:$Q,5,FALSE)</f>
        <v>56.224969683952402</v>
      </c>
      <c r="C56" s="60">
        <f>VLOOKUP($A56,'Current month raw data'!$B:$Q,6,FALSE)</f>
        <v>55.843927429501697</v>
      </c>
      <c r="D56" s="61">
        <f>VLOOKUP($A56,'Current month raw data'!$B:$Q,7,FALSE)</f>
        <v>114.99061638984099</v>
      </c>
      <c r="E56" s="61">
        <f>VLOOKUP($A56,'Current month raw data'!$B:$Q,8,FALSE)</f>
        <v>112.519632803036</v>
      </c>
      <c r="F56" s="61">
        <f>VLOOKUP($A56,'Current month raw data'!$B:$Q,9,FALSE)</f>
        <v>64.653439204578504</v>
      </c>
      <c r="G56" s="61">
        <f>VLOOKUP($A56,'Current month raw data'!$B:$Q,10,FALSE)</f>
        <v>62.835382086469401</v>
      </c>
      <c r="H56" s="60">
        <f>VLOOKUP($A56,'Current month raw data'!$B:$Q,11,FALSE)</f>
        <v>0.68233426979454503</v>
      </c>
      <c r="I56" s="60">
        <f>VLOOKUP($A56,'Current month raw data'!$B:$Q,12,FALSE)</f>
        <v>2.1960466144878801</v>
      </c>
      <c r="J56" s="60">
        <f>VLOOKUP($A56,'Current month raw data'!$B:$Q,13,FALSE)</f>
        <v>2.8933652629137399</v>
      </c>
      <c r="K56" s="60">
        <f>VLOOKUP($A56,'Current month raw data'!$B:$Q,14,FALSE)</f>
        <v>3.6989053796092799</v>
      </c>
      <c r="L56" s="60">
        <f>VLOOKUP($A56,'Current month raw data'!$B:$Q,15,FALSE)</f>
        <v>0.78288829861596498</v>
      </c>
      <c r="M56" s="62">
        <f>VLOOKUP($A56,'Current month raw data'!$B:$Q,16,FALSE)</f>
        <v>1.47056448356617</v>
      </c>
    </row>
    <row r="57" spans="1:13" x14ac:dyDescent="0.45">
      <c r="B57" s="85" t="s">
        <v>65</v>
      </c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</row>
    <row r="58" spans="1:13" x14ac:dyDescent="0.45"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</row>
    <row r="65" spans="6:6" x14ac:dyDescent="0.45">
      <c r="F65" s="51"/>
    </row>
  </sheetData>
  <sheetProtection algorithmName="SHA-512" hashValue="W2++P9hoiJsDuUPaZd4R/Ll7TCN2pf2/YGqjjzn+3JWXT/NOLyEH1tikuiaP4PKw8DLYaQxCa6Bf99A7V20uow==" saltValue="Sdiy7AWtAkbKLIrm/Q321Q==" spinCount="100000" sheet="1" formatCells="0" formatColumns="0" formatRows="0"/>
  <mergeCells count="7">
    <mergeCell ref="B57:M58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6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79998168889431442"/>
  </sheetPr>
  <dimension ref="A1"/>
  <sheetViews>
    <sheetView workbookViewId="0">
      <selection activeCell="A2" sqref="A2"/>
    </sheetView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7" tint="0.79998168889431442"/>
  </sheetPr>
  <dimension ref="A1"/>
  <sheetViews>
    <sheetView workbookViewId="0">
      <selection activeCell="O24" sqref="O24"/>
    </sheetView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M65"/>
  <sheetViews>
    <sheetView zoomScaleNormal="100" workbookViewId="0">
      <pane xSplit="1" ySplit="3" topLeftCell="B4" activePane="bottomRight" state="frozen"/>
      <selection activeCell="O10" sqref="O10"/>
      <selection pane="topRight" activeCell="O10" sqref="O10"/>
      <selection pane="bottomLeft" activeCell="O10" sqref="O10"/>
      <selection pane="bottomRight" activeCell="O1" sqref="O1"/>
    </sheetView>
  </sheetViews>
  <sheetFormatPr defaultColWidth="9.1796875" defaultRowHeight="16" x14ac:dyDescent="0.45"/>
  <cols>
    <col min="1" max="1" width="39" style="20" bestFit="1" customWidth="1"/>
    <col min="2" max="6" width="11.7265625" style="20" customWidth="1"/>
    <col min="7" max="7" width="11.7265625" style="21" customWidth="1"/>
    <col min="8" max="9" width="11.7265625" style="20" customWidth="1"/>
    <col min="10" max="11" width="11.7265625" style="21" customWidth="1"/>
    <col min="12" max="13" width="11.7265625" style="20" customWidth="1"/>
    <col min="14" max="16384" width="9.1796875" style="20"/>
  </cols>
  <sheetData>
    <row r="1" spans="1:13" ht="24" customHeight="1" x14ac:dyDescent="0.45">
      <c r="A1" s="88" t="str">
        <f>'YTD Raw Data'!A1</f>
        <v>YTD March 2024 Monthly Report</v>
      </c>
      <c r="B1" s="89" t="str">
        <f>'YTD Raw Data'!F1</f>
        <v>Year to Date - March 2024 vs March 2023</v>
      </c>
      <c r="C1" s="90"/>
      <c r="D1" s="90"/>
      <c r="E1" s="90"/>
      <c r="F1" s="90"/>
      <c r="G1" s="90"/>
      <c r="H1" s="90"/>
      <c r="I1" s="90"/>
      <c r="J1" s="90"/>
      <c r="K1" s="90"/>
      <c r="L1" s="90"/>
      <c r="M1" s="91"/>
    </row>
    <row r="2" spans="1:13" ht="16.899999999999999" customHeight="1" x14ac:dyDescent="0.45">
      <c r="A2" s="88"/>
      <c r="B2" s="92" t="s">
        <v>45</v>
      </c>
      <c r="C2" s="93"/>
      <c r="D2" s="93" t="s">
        <v>2</v>
      </c>
      <c r="E2" s="93"/>
      <c r="F2" s="93" t="s">
        <v>3</v>
      </c>
      <c r="G2" s="93"/>
      <c r="H2" s="93" t="str">
        <f>'YTD Raw Data'!L7</f>
        <v>Percent Change from YTD 2023</v>
      </c>
      <c r="I2" s="93"/>
      <c r="J2" s="93"/>
      <c r="K2" s="93"/>
      <c r="L2" s="93"/>
      <c r="M2" s="94"/>
    </row>
    <row r="3" spans="1:13" s="63" customFormat="1" ht="33" x14ac:dyDescent="0.25">
      <c r="A3" s="88"/>
      <c r="B3" s="64">
        <f>'YTD Raw Data'!F8</f>
        <v>2024</v>
      </c>
      <c r="C3" s="64">
        <f>'YTD Raw Data'!G8</f>
        <v>2023</v>
      </c>
      <c r="D3" s="64">
        <f>'YTD Raw Data'!H8</f>
        <v>2024</v>
      </c>
      <c r="E3" s="64">
        <f>'YTD Raw Data'!I8</f>
        <v>2023</v>
      </c>
      <c r="F3" s="64">
        <f>'YTD Raw Data'!J8</f>
        <v>2024</v>
      </c>
      <c r="G3" s="64">
        <f>'YTD Raw Data'!K8</f>
        <v>2023</v>
      </c>
      <c r="H3" s="64" t="s">
        <v>6</v>
      </c>
      <c r="I3" s="64" t="s">
        <v>2</v>
      </c>
      <c r="J3" s="64" t="s">
        <v>3</v>
      </c>
      <c r="K3" s="65" t="s">
        <v>7</v>
      </c>
      <c r="L3" s="65" t="s">
        <v>43</v>
      </c>
      <c r="M3" s="66" t="s">
        <v>44</v>
      </c>
    </row>
    <row r="4" spans="1:13" x14ac:dyDescent="0.45">
      <c r="A4" s="22" t="s">
        <v>10</v>
      </c>
      <c r="B4" s="56">
        <f>VLOOKUP($A4,'YTD Raw Data'!$B:$Q,5,FALSE)</f>
        <v>58.1798479219038</v>
      </c>
      <c r="C4" s="52">
        <f>VLOOKUP($A4,'YTD Raw Data'!$B:$Q,6,FALSE)</f>
        <v>59.3510951924385</v>
      </c>
      <c r="D4" s="53">
        <f>VLOOKUP($A4,'YTD Raw Data'!$B:$Q,7,FALSE)</f>
        <v>155.21367911653601</v>
      </c>
      <c r="E4" s="53">
        <f>VLOOKUP($A4,'YTD Raw Data'!$B:$Q,8,FALSE)</f>
        <v>151.88616894386499</v>
      </c>
      <c r="F4" s="53">
        <f>VLOOKUP($A4,'YTD Raw Data'!$B:$Q,9,FALSE)</f>
        <v>90.303082463992794</v>
      </c>
      <c r="G4" s="53">
        <f>VLOOKUP($A4,'YTD Raw Data'!$B:$Q,10,FALSE)</f>
        <v>90.146104714021504</v>
      </c>
      <c r="H4" s="52">
        <f>VLOOKUP($A4,'YTD Raw Data'!$B:$Q,11,FALSE)</f>
        <v>-1.9734214958242799</v>
      </c>
      <c r="I4" s="52">
        <f>VLOOKUP($A4,'YTD Raw Data'!$B:$Q,12,FALSE)</f>
        <v>2.1907920884496601</v>
      </c>
      <c r="J4" s="52">
        <f>VLOOKUP($A4,'YTD Raw Data'!$B:$Q,13,FALSE)</f>
        <v>0.17413703062309999</v>
      </c>
      <c r="K4" s="52">
        <f>VLOOKUP($A4,'YTD Raw Data'!$B:$Q,14,FALSE)</f>
        <v>0.76248879692556804</v>
      </c>
      <c r="L4" s="52">
        <f>VLOOKUP($A4,'YTD Raw Data'!$B:$Q,15,FALSE)</f>
        <v>0.587329009006196</v>
      </c>
      <c r="M4" s="57">
        <f>VLOOKUP($A4,'YTD Raw Data'!$B:$Q,16,FALSE)</f>
        <v>-1.3976829637330199</v>
      </c>
    </row>
    <row r="5" spans="1:13" x14ac:dyDescent="0.45">
      <c r="A5" s="22" t="s">
        <v>13</v>
      </c>
      <c r="B5" s="56">
        <f>VLOOKUP($A5,'YTD Raw Data'!$B:$Q,5,FALSE)</f>
        <v>55.282766856078901</v>
      </c>
      <c r="C5" s="52">
        <f>VLOOKUP($A5,'YTD Raw Data'!$B:$Q,6,FALSE)</f>
        <v>55.230483699299597</v>
      </c>
      <c r="D5" s="53">
        <f>VLOOKUP($A5,'YTD Raw Data'!$B:$Q,7,FALSE)</f>
        <v>120.021388728776</v>
      </c>
      <c r="E5" s="53">
        <f>VLOOKUP($A5,'YTD Raw Data'!$B:$Q,8,FALSE)</f>
        <v>115.02174066151299</v>
      </c>
      <c r="F5" s="53">
        <f>VLOOKUP($A5,'YTD Raw Data'!$B:$Q,9,FALSE)</f>
        <v>66.351144508357706</v>
      </c>
      <c r="G5" s="53">
        <f>VLOOKUP($A5,'YTD Raw Data'!$B:$Q,10,FALSE)</f>
        <v>63.527063726707901</v>
      </c>
      <c r="H5" s="52">
        <f>VLOOKUP($A5,'YTD Raw Data'!$B:$Q,11,FALSE)</f>
        <v>9.4663586623462498E-2</v>
      </c>
      <c r="I5" s="52">
        <f>VLOOKUP($A5,'YTD Raw Data'!$B:$Q,12,FALSE)</f>
        <v>4.3466983185170101</v>
      </c>
      <c r="J5" s="52">
        <f>VLOOKUP($A5,'YTD Raw Data'!$B:$Q,13,FALSE)</f>
        <v>4.4454766456684798</v>
      </c>
      <c r="K5" s="52">
        <f>VLOOKUP($A5,'YTD Raw Data'!$B:$Q,14,FALSE)</f>
        <v>5.6525362942181303</v>
      </c>
      <c r="L5" s="52">
        <f>VLOOKUP($A5,'YTD Raw Data'!$B:$Q,15,FALSE)</f>
        <v>1.1556839868179201</v>
      </c>
      <c r="M5" s="57">
        <f>VLOOKUP($A5,'YTD Raw Data'!$B:$Q,16,FALSE)</f>
        <v>1.2514415853533301</v>
      </c>
    </row>
    <row r="6" spans="1:13" x14ac:dyDescent="0.45">
      <c r="B6" s="23"/>
      <c r="C6" s="54"/>
      <c r="D6" s="55"/>
      <c r="E6" s="55"/>
      <c r="F6" s="55"/>
      <c r="G6" s="55"/>
      <c r="H6" s="54"/>
      <c r="I6" s="54"/>
      <c r="J6" s="54"/>
      <c r="K6" s="54"/>
      <c r="L6" s="54"/>
      <c r="M6" s="58"/>
    </row>
    <row r="7" spans="1:13" x14ac:dyDescent="0.45">
      <c r="A7" s="22" t="s">
        <v>78</v>
      </c>
      <c r="B7" s="56"/>
      <c r="C7" s="52"/>
      <c r="D7" s="53"/>
      <c r="E7" s="53"/>
      <c r="F7" s="53"/>
      <c r="G7" s="53"/>
      <c r="H7" s="52"/>
      <c r="I7" s="52"/>
      <c r="J7" s="52"/>
      <c r="K7" s="52"/>
      <c r="L7" s="52"/>
      <c r="M7" s="57"/>
    </row>
    <row r="8" spans="1:13" x14ac:dyDescent="0.45">
      <c r="A8" s="24" t="s">
        <v>72</v>
      </c>
      <c r="B8" s="56">
        <f>VLOOKUP($A8,'YTD Raw Data'!$B:$Q,5,FALSE)</f>
        <v>49.790516289342897</v>
      </c>
      <c r="C8" s="52">
        <f>VLOOKUP($A8,'YTD Raw Data'!$B:$Q,6,FALSE)</f>
        <v>48.180748207464703</v>
      </c>
      <c r="D8" s="53">
        <f>VLOOKUP($A8,'YTD Raw Data'!$B:$Q,7,FALSE)</f>
        <v>271.69665703215401</v>
      </c>
      <c r="E8" s="53">
        <f>VLOOKUP($A8,'YTD Raw Data'!$B:$Q,8,FALSE)</f>
        <v>264.762588795971</v>
      </c>
      <c r="F8" s="53">
        <f>VLOOKUP($A8,'YTD Raw Data'!$B:$Q,9,FALSE)</f>
        <v>135.279168277194</v>
      </c>
      <c r="G8" s="53">
        <f>VLOOKUP($A8,'YTD Raw Data'!$B:$Q,10,FALSE)</f>
        <v>127.564596255352</v>
      </c>
      <c r="H8" s="52">
        <f>VLOOKUP($A8,'YTD Raw Data'!$B:$Q,11,FALSE)</f>
        <v>3.3411022903723899</v>
      </c>
      <c r="I8" s="52">
        <f>VLOOKUP($A8,'YTD Raw Data'!$B:$Q,12,FALSE)</f>
        <v>2.6189758408527202</v>
      </c>
      <c r="J8" s="52">
        <f>VLOOKUP($A8,'YTD Raw Data'!$B:$Q,13,FALSE)</f>
        <v>6.04758079302814</v>
      </c>
      <c r="K8" s="52">
        <f>VLOOKUP($A8,'YTD Raw Data'!$B:$Q,14,FALSE)</f>
        <v>10.9398697770535</v>
      </c>
      <c r="L8" s="52">
        <f>VLOOKUP($A8,'YTD Raw Data'!$B:$Q,15,FALSE)</f>
        <v>4.6132961708703002</v>
      </c>
      <c r="M8" s="57">
        <f>VLOOKUP($A8,'YTD Raw Data'!$B:$Q,16,FALSE)</f>
        <v>8.1085334052693092</v>
      </c>
    </row>
    <row r="9" spans="1:13" x14ac:dyDescent="0.45">
      <c r="A9" s="24" t="s">
        <v>73</v>
      </c>
      <c r="B9" s="56">
        <f>VLOOKUP($A9,'YTD Raw Data'!$B:$Q,5,FALSE)</f>
        <v>61.596610981378298</v>
      </c>
      <c r="C9" s="52">
        <f>VLOOKUP($A9,'YTD Raw Data'!$B:$Q,6,FALSE)</f>
        <v>59.117814133151498</v>
      </c>
      <c r="D9" s="53">
        <f>VLOOKUP($A9,'YTD Raw Data'!$B:$Q,7,FALSE)</f>
        <v>178.832595695588</v>
      </c>
      <c r="E9" s="53">
        <f>VLOOKUP($A9,'YTD Raw Data'!$B:$Q,8,FALSE)</f>
        <v>170.64590779371699</v>
      </c>
      <c r="F9" s="53">
        <f>VLOOKUP($A9,'YTD Raw Data'!$B:$Q,9,FALSE)</f>
        <v>110.154818278512</v>
      </c>
      <c r="G9" s="53">
        <f>VLOOKUP($A9,'YTD Raw Data'!$B:$Q,10,FALSE)</f>
        <v>100.882130595319</v>
      </c>
      <c r="H9" s="52">
        <f>VLOOKUP($A9,'YTD Raw Data'!$B:$Q,11,FALSE)</f>
        <v>4.1929778436052896</v>
      </c>
      <c r="I9" s="52">
        <f>VLOOKUP($A9,'YTD Raw Data'!$B:$Q,12,FALSE)</f>
        <v>4.7974709781890796</v>
      </c>
      <c r="J9" s="52">
        <f>VLOOKUP($A9,'YTD Raw Data'!$B:$Q,13,FALSE)</f>
        <v>9.1916057169632293</v>
      </c>
      <c r="K9" s="52">
        <f>VLOOKUP($A9,'YTD Raw Data'!$B:$Q,14,FALSE)</f>
        <v>14.7465160974675</v>
      </c>
      <c r="L9" s="52">
        <f>VLOOKUP($A9,'YTD Raw Data'!$B:$Q,15,FALSE)</f>
        <v>5.0873053327040996</v>
      </c>
      <c r="M9" s="57">
        <f>VLOOKUP($A9,'YTD Raw Data'!$B:$Q,16,FALSE)</f>
        <v>9.4935927617462301</v>
      </c>
    </row>
    <row r="10" spans="1:13" x14ac:dyDescent="0.45">
      <c r="A10" s="24" t="s">
        <v>74</v>
      </c>
      <c r="B10" s="56">
        <f>VLOOKUP($A10,'YTD Raw Data'!$B:$Q,5,FALSE)</f>
        <v>59.663444508659701</v>
      </c>
      <c r="C10" s="52">
        <f>VLOOKUP($A10,'YTD Raw Data'!$B:$Q,6,FALSE)</f>
        <v>60.136451657982398</v>
      </c>
      <c r="D10" s="53">
        <f>VLOOKUP($A10,'YTD Raw Data'!$B:$Q,7,FALSE)</f>
        <v>137.45378056993701</v>
      </c>
      <c r="E10" s="53">
        <f>VLOOKUP($A10,'YTD Raw Data'!$B:$Q,8,FALSE)</f>
        <v>133.249283176669</v>
      </c>
      <c r="F10" s="53">
        <f>VLOOKUP($A10,'YTD Raw Data'!$B:$Q,9,FALSE)</f>
        <v>82.009660095399596</v>
      </c>
      <c r="G10" s="53">
        <f>VLOOKUP($A10,'YTD Raw Data'!$B:$Q,10,FALSE)</f>
        <v>80.131390762146196</v>
      </c>
      <c r="H10" s="52">
        <f>VLOOKUP($A10,'YTD Raw Data'!$B:$Q,11,FALSE)</f>
        <v>-0.78655646663838596</v>
      </c>
      <c r="I10" s="52">
        <f>VLOOKUP($A10,'YTD Raw Data'!$B:$Q,12,FALSE)</f>
        <v>3.1553621100484399</v>
      </c>
      <c r="J10" s="52">
        <f>VLOOKUP($A10,'YTD Raw Data'!$B:$Q,13,FALSE)</f>
        <v>2.34398693868761</v>
      </c>
      <c r="K10" s="52">
        <f>VLOOKUP($A10,'YTD Raw Data'!$B:$Q,14,FALSE)</f>
        <v>2.2869146362416499</v>
      </c>
      <c r="L10" s="52">
        <f>VLOOKUP($A10,'YTD Raw Data'!$B:$Q,15,FALSE)</f>
        <v>-5.5765174049895803E-2</v>
      </c>
      <c r="M10" s="57">
        <f>VLOOKUP($A10,'YTD Raw Data'!$B:$Q,16,FALSE)</f>
        <v>-0.84188301610565996</v>
      </c>
    </row>
    <row r="11" spans="1:13" x14ac:dyDescent="0.45">
      <c r="A11" s="24" t="s">
        <v>75</v>
      </c>
      <c r="B11" s="56">
        <f>VLOOKUP($A11,'YTD Raw Data'!$B:$Q,5,FALSE)</f>
        <v>56.7439326646372</v>
      </c>
      <c r="C11" s="52">
        <f>VLOOKUP($A11,'YTD Raw Data'!$B:$Q,6,FALSE)</f>
        <v>57.0158688130253</v>
      </c>
      <c r="D11" s="53">
        <f>VLOOKUP($A11,'YTD Raw Data'!$B:$Q,7,FALSE)</f>
        <v>111.56515900457499</v>
      </c>
      <c r="E11" s="53">
        <f>VLOOKUP($A11,'YTD Raw Data'!$B:$Q,8,FALSE)</f>
        <v>107.64922773506601</v>
      </c>
      <c r="F11" s="53">
        <f>VLOOKUP($A11,'YTD Raw Data'!$B:$Q,9,FALSE)</f>
        <v>63.306458702751797</v>
      </c>
      <c r="G11" s="53">
        <f>VLOOKUP($A11,'YTD Raw Data'!$B:$Q,10,FALSE)</f>
        <v>61.3771424636601</v>
      </c>
      <c r="H11" s="52">
        <f>VLOOKUP($A11,'YTD Raw Data'!$B:$Q,11,FALSE)</f>
        <v>-0.47694817960212599</v>
      </c>
      <c r="I11" s="52">
        <f>VLOOKUP($A11,'YTD Raw Data'!$B:$Q,12,FALSE)</f>
        <v>3.6376770664318401</v>
      </c>
      <c r="J11" s="52">
        <f>VLOOKUP($A11,'YTD Raw Data'!$B:$Q,13,FALSE)</f>
        <v>3.1433790522815599</v>
      </c>
      <c r="K11" s="52">
        <f>VLOOKUP($A11,'YTD Raw Data'!$B:$Q,14,FALSE)</f>
        <v>4.3523201601356201</v>
      </c>
      <c r="L11" s="52">
        <f>VLOOKUP($A11,'YTD Raw Data'!$B:$Q,15,FALSE)</f>
        <v>1.1720976362828499</v>
      </c>
      <c r="M11" s="57">
        <f>VLOOKUP($A11,'YTD Raw Data'!$B:$Q,16,FALSE)</f>
        <v>0.68955915834131898</v>
      </c>
    </row>
    <row r="12" spans="1:13" x14ac:dyDescent="0.45">
      <c r="A12" s="24" t="s">
        <v>76</v>
      </c>
      <c r="B12" s="56">
        <f>VLOOKUP($A12,'YTD Raw Data'!$B:$Q,5,FALSE)</f>
        <v>53.233696113860098</v>
      </c>
      <c r="C12" s="52">
        <f>VLOOKUP($A12,'YTD Raw Data'!$B:$Q,6,FALSE)</f>
        <v>52.084451968045599</v>
      </c>
      <c r="D12" s="53">
        <f>VLOOKUP($A12,'YTD Raw Data'!$B:$Q,7,FALSE)</f>
        <v>80.606214862205206</v>
      </c>
      <c r="E12" s="53">
        <f>VLOOKUP($A12,'YTD Raw Data'!$B:$Q,8,FALSE)</f>
        <v>81.467630683785501</v>
      </c>
      <c r="F12" s="53">
        <f>VLOOKUP($A12,'YTD Raw Data'!$B:$Q,9,FALSE)</f>
        <v>42.909667468631397</v>
      </c>
      <c r="G12" s="53">
        <f>VLOOKUP($A12,'YTD Raw Data'!$B:$Q,10,FALSE)</f>
        <v>42.431968973001098</v>
      </c>
      <c r="H12" s="52">
        <f>VLOOKUP($A12,'YTD Raw Data'!$B:$Q,11,FALSE)</f>
        <v>2.2065013691985298</v>
      </c>
      <c r="I12" s="52">
        <f>VLOOKUP($A12,'YTD Raw Data'!$B:$Q,12,FALSE)</f>
        <v>-1.0573718842075199</v>
      </c>
      <c r="J12" s="52">
        <f>VLOOKUP($A12,'YTD Raw Data'!$B:$Q,13,FALSE)</f>
        <v>1.1257985598884499</v>
      </c>
      <c r="K12" s="52">
        <f>VLOOKUP($A12,'YTD Raw Data'!$B:$Q,14,FALSE)</f>
        <v>0.63508727310635704</v>
      </c>
      <c r="L12" s="52">
        <f>VLOOKUP($A12,'YTD Raw Data'!$B:$Q,15,FALSE)</f>
        <v>-0.485248367647239</v>
      </c>
      <c r="M12" s="57">
        <f>VLOOKUP($A12,'YTD Raw Data'!$B:$Q,16,FALSE)</f>
        <v>1.71054598967514</v>
      </c>
    </row>
    <row r="13" spans="1:13" x14ac:dyDescent="0.45">
      <c r="A13" s="24" t="s">
        <v>77</v>
      </c>
      <c r="B13" s="56">
        <f>VLOOKUP($A13,'YTD Raw Data'!$B:$Q,5,FALSE)</f>
        <v>46.243792624835599</v>
      </c>
      <c r="C13" s="52">
        <f>VLOOKUP($A13,'YTD Raw Data'!$B:$Q,6,FALSE)</f>
        <v>48.157719850509302</v>
      </c>
      <c r="D13" s="53">
        <f>VLOOKUP($A13,'YTD Raw Data'!$B:$Q,7,FALSE)</f>
        <v>62.736759818296797</v>
      </c>
      <c r="E13" s="53">
        <f>VLOOKUP($A13,'YTD Raw Data'!$B:$Q,8,FALSE)</f>
        <v>62.0169391861387</v>
      </c>
      <c r="F13" s="53">
        <f>VLOOKUP($A13,'YTD Raw Data'!$B:$Q,9,FALSE)</f>
        <v>29.011857109914398</v>
      </c>
      <c r="G13" s="53">
        <f>VLOOKUP($A13,'YTD Raw Data'!$B:$Q,10,FALSE)</f>
        <v>29.865943833121399</v>
      </c>
      <c r="H13" s="52">
        <f>VLOOKUP($A13,'YTD Raw Data'!$B:$Q,11,FALSE)</f>
        <v>-3.9742895461305201</v>
      </c>
      <c r="I13" s="52">
        <f>VLOOKUP($A13,'YTD Raw Data'!$B:$Q,12,FALSE)</f>
        <v>1.1606839060496399</v>
      </c>
      <c r="J13" s="52">
        <f>VLOOKUP($A13,'YTD Raw Data'!$B:$Q,13,FALSE)</f>
        <v>-2.8597345792226201</v>
      </c>
      <c r="K13" s="52">
        <f>VLOOKUP($A13,'YTD Raw Data'!$B:$Q,14,FALSE)</f>
        <v>-2.7310295349436999</v>
      </c>
      <c r="L13" s="52">
        <f>VLOOKUP($A13,'YTD Raw Data'!$B:$Q,15,FALSE)</f>
        <v>0.13249402163089899</v>
      </c>
      <c r="M13" s="57">
        <f>VLOOKUP($A13,'YTD Raw Data'!$B:$Q,16,FALSE)</f>
        <v>-3.8470612205505401</v>
      </c>
    </row>
    <row r="14" spans="1:13" x14ac:dyDescent="0.45">
      <c r="B14" s="23"/>
      <c r="C14" s="54"/>
      <c r="D14" s="55"/>
      <c r="E14" s="55"/>
      <c r="F14" s="55"/>
      <c r="G14" s="55"/>
      <c r="H14" s="54"/>
      <c r="I14" s="54"/>
      <c r="J14" s="54"/>
      <c r="K14" s="54"/>
      <c r="L14" s="54"/>
      <c r="M14" s="58"/>
    </row>
    <row r="15" spans="1:13" x14ac:dyDescent="0.45">
      <c r="A15" s="22" t="s">
        <v>18</v>
      </c>
      <c r="B15" s="56">
        <f>VLOOKUP($A15,'YTD Raw Data'!$B:$Q,5,FALSE)</f>
        <v>61.026180417965001</v>
      </c>
      <c r="C15" s="52">
        <f>VLOOKUP($A15,'YTD Raw Data'!$B:$Q,6,FALSE)</f>
        <v>59.581543482691998</v>
      </c>
      <c r="D15" s="53">
        <f>VLOOKUP($A15,'YTD Raw Data'!$B:$Q,7,FALSE)</f>
        <v>172.93557808948799</v>
      </c>
      <c r="E15" s="53">
        <f>VLOOKUP($A15,'YTD Raw Data'!$B:$Q,8,FALSE)</f>
        <v>168.22177887187499</v>
      </c>
      <c r="F15" s="53">
        <f>VLOOKUP($A15,'YTD Raw Data'!$B:$Q,9,FALSE)</f>
        <v>105.53597789174199</v>
      </c>
      <c r="G15" s="53">
        <f>VLOOKUP($A15,'YTD Raw Data'!$B:$Q,10,FALSE)</f>
        <v>100.229132325904</v>
      </c>
      <c r="H15" s="52">
        <f>VLOOKUP($A15,'YTD Raw Data'!$B:$Q,11,FALSE)</f>
        <v>2.4246383205776398</v>
      </c>
      <c r="I15" s="52">
        <f>VLOOKUP($A15,'YTD Raw Data'!$B:$Q,12,FALSE)</f>
        <v>2.802133736324</v>
      </c>
      <c r="J15" s="52">
        <f>VLOOKUP($A15,'YTD Raw Data'!$B:$Q,13,FALSE)</f>
        <v>5.2947136652664</v>
      </c>
      <c r="K15" s="52">
        <f>VLOOKUP($A15,'YTD Raw Data'!$B:$Q,14,FALSE)</f>
        <v>6.4525431204899704</v>
      </c>
      <c r="L15" s="52">
        <f>VLOOKUP($A15,'YTD Raw Data'!$B:$Q,15,FALSE)</f>
        <v>1.0996083420714899</v>
      </c>
      <c r="M15" s="57">
        <f>VLOOKUP($A15,'YTD Raw Data'!$B:$Q,16,FALSE)</f>
        <v>3.5509081878872801</v>
      </c>
    </row>
    <row r="16" spans="1:13" x14ac:dyDescent="0.45">
      <c r="A16" s="24" t="s">
        <v>20</v>
      </c>
      <c r="B16" s="56">
        <f>VLOOKUP($A16,'YTD Raw Data'!$B:$Q,5,FALSE)</f>
        <v>66.564635208877803</v>
      </c>
      <c r="C16" s="52">
        <f>VLOOKUP($A16,'YTD Raw Data'!$B:$Q,6,FALSE)</f>
        <v>64.076971938699401</v>
      </c>
      <c r="D16" s="53">
        <f>VLOOKUP($A16,'YTD Raw Data'!$B:$Q,7,FALSE)</f>
        <v>184.07119223946401</v>
      </c>
      <c r="E16" s="53">
        <f>VLOOKUP($A16,'YTD Raw Data'!$B:$Q,8,FALSE)</f>
        <v>176.76021207647699</v>
      </c>
      <c r="F16" s="53">
        <f>VLOOKUP($A16,'YTD Raw Data'!$B:$Q,9,FALSE)</f>
        <v>122.526317638831</v>
      </c>
      <c r="G16" s="53">
        <f>VLOOKUP($A16,'YTD Raw Data'!$B:$Q,10,FALSE)</f>
        <v>113.26259149102999</v>
      </c>
      <c r="H16" s="52">
        <f>VLOOKUP($A16,'YTD Raw Data'!$B:$Q,11,FALSE)</f>
        <v>3.8823046640816501</v>
      </c>
      <c r="I16" s="52">
        <f>VLOOKUP($A16,'YTD Raw Data'!$B:$Q,12,FALSE)</f>
        <v>4.1361005834407001</v>
      </c>
      <c r="J16" s="52">
        <f>VLOOKUP($A16,'YTD Raw Data'!$B:$Q,13,FALSE)</f>
        <v>8.1789812733843803</v>
      </c>
      <c r="K16" s="52">
        <f>VLOOKUP($A16,'YTD Raw Data'!$B:$Q,14,FALSE)</f>
        <v>8.1936174531196393</v>
      </c>
      <c r="L16" s="52">
        <f>VLOOKUP($A16,'YTD Raw Data'!$B:$Q,15,FALSE)</f>
        <v>1.35295965657756E-2</v>
      </c>
      <c r="M16" s="57">
        <f>VLOOKUP($A16,'YTD Raw Data'!$B:$Q,16,FALSE)</f>
        <v>3.8963595208059298</v>
      </c>
    </row>
    <row r="17" spans="1:13" x14ac:dyDescent="0.45">
      <c r="A17" s="24" t="s">
        <v>22</v>
      </c>
      <c r="B17" s="56">
        <f>VLOOKUP($A17,'YTD Raw Data'!$B:$Q,5,FALSE)</f>
        <v>60.0125328006893</v>
      </c>
      <c r="C17" s="52">
        <f>VLOOKUP($A17,'YTD Raw Data'!$B:$Q,6,FALSE)</f>
        <v>60.559325926336498</v>
      </c>
      <c r="D17" s="53">
        <f>VLOOKUP($A17,'YTD Raw Data'!$B:$Q,7,FALSE)</f>
        <v>145.06193208466499</v>
      </c>
      <c r="E17" s="53">
        <f>VLOOKUP($A17,'YTD Raw Data'!$B:$Q,8,FALSE)</f>
        <v>141.13805766778901</v>
      </c>
      <c r="F17" s="53">
        <f>VLOOKUP($A17,'YTD Raw Data'!$B:$Q,9,FALSE)</f>
        <v>87.055339573623598</v>
      </c>
      <c r="G17" s="53">
        <f>VLOOKUP($A17,'YTD Raw Data'!$B:$Q,10,FALSE)</f>
        <v>85.472256349137197</v>
      </c>
      <c r="H17" s="52">
        <f>VLOOKUP($A17,'YTD Raw Data'!$B:$Q,11,FALSE)</f>
        <v>-0.90290490735044304</v>
      </c>
      <c r="I17" s="52">
        <f>VLOOKUP($A17,'YTD Raw Data'!$B:$Q,12,FALSE)</f>
        <v>2.7801675052895298</v>
      </c>
      <c r="J17" s="52">
        <f>VLOOKUP($A17,'YTD Raw Data'!$B:$Q,13,FALSE)</f>
        <v>1.85216032910127</v>
      </c>
      <c r="K17" s="52">
        <f>VLOOKUP($A17,'YTD Raw Data'!$B:$Q,14,FALSE)</f>
        <v>2.97168960629975</v>
      </c>
      <c r="L17" s="52">
        <f>VLOOKUP($A17,'YTD Raw Data'!$B:$Q,15,FALSE)</f>
        <v>1.09917087038811</v>
      </c>
      <c r="M17" s="57">
        <f>VLOOKUP($A17,'YTD Raw Data'!$B:$Q,16,FALSE)</f>
        <v>0.186341495308771</v>
      </c>
    </row>
    <row r="18" spans="1:13" x14ac:dyDescent="0.45">
      <c r="A18" s="24" t="s">
        <v>23</v>
      </c>
      <c r="B18" s="56">
        <f>VLOOKUP($A18,'YTD Raw Data'!$B:$Q,5,FALSE)</f>
        <v>60.575694844907296</v>
      </c>
      <c r="C18" s="52">
        <f>VLOOKUP($A18,'YTD Raw Data'!$B:$Q,6,FALSE)</f>
        <v>55.796944226549797</v>
      </c>
      <c r="D18" s="53">
        <f>VLOOKUP($A18,'YTD Raw Data'!$B:$Q,7,FALSE)</f>
        <v>150.40566232050099</v>
      </c>
      <c r="E18" s="53">
        <f>VLOOKUP($A18,'YTD Raw Data'!$B:$Q,8,FALSE)</f>
        <v>147.97949861140799</v>
      </c>
      <c r="F18" s="53">
        <f>VLOOKUP($A18,'YTD Raw Data'!$B:$Q,9,FALSE)</f>
        <v>91.109275036728903</v>
      </c>
      <c r="G18" s="53">
        <f>VLOOKUP($A18,'YTD Raw Data'!$B:$Q,10,FALSE)</f>
        <v>82.568038306935605</v>
      </c>
      <c r="H18" s="52">
        <f>VLOOKUP($A18,'YTD Raw Data'!$B:$Q,11,FALSE)</f>
        <v>8.5645382280336797</v>
      </c>
      <c r="I18" s="52">
        <f>VLOOKUP($A18,'YTD Raw Data'!$B:$Q,12,FALSE)</f>
        <v>1.6395269154576899</v>
      </c>
      <c r="J18" s="52">
        <f>VLOOKUP($A18,'YTD Raw Data'!$B:$Q,13,FALSE)</f>
        <v>10.3444830529246</v>
      </c>
      <c r="K18" s="52">
        <f>VLOOKUP($A18,'YTD Raw Data'!$B:$Q,14,FALSE)</f>
        <v>10.7924234105399</v>
      </c>
      <c r="L18" s="52">
        <f>VLOOKUP($A18,'YTD Raw Data'!$B:$Q,15,FALSE)</f>
        <v>0.40594721659119798</v>
      </c>
      <c r="M18" s="57">
        <f>VLOOKUP($A18,'YTD Raw Data'!$B:$Q,16,FALSE)</f>
        <v>9.0052529491754694</v>
      </c>
    </row>
    <row r="19" spans="1:13" x14ac:dyDescent="0.45">
      <c r="A19" s="24" t="s">
        <v>21</v>
      </c>
      <c r="B19" s="56">
        <f>VLOOKUP($A19,'YTD Raw Data'!$B:$Q,5,FALSE)</f>
        <v>53.249987139363398</v>
      </c>
      <c r="C19" s="52">
        <f>VLOOKUP($A19,'YTD Raw Data'!$B:$Q,6,FALSE)</f>
        <v>53.907324937349301</v>
      </c>
      <c r="D19" s="53">
        <f>VLOOKUP($A19,'YTD Raw Data'!$B:$Q,7,FALSE)</f>
        <v>129.207444908616</v>
      </c>
      <c r="E19" s="53">
        <f>VLOOKUP($A19,'YTD Raw Data'!$B:$Q,8,FALSE)</f>
        <v>110.173667195698</v>
      </c>
      <c r="F19" s="53">
        <f>VLOOKUP($A19,'YTD Raw Data'!$B:$Q,9,FALSE)</f>
        <v>68.802947796938099</v>
      </c>
      <c r="G19" s="53">
        <f>VLOOKUP($A19,'YTD Raw Data'!$B:$Q,10,FALSE)</f>
        <v>59.391676770578897</v>
      </c>
      <c r="H19" s="52">
        <f>VLOOKUP($A19,'YTD Raw Data'!$B:$Q,11,FALSE)</f>
        <v>-1.21938493284519</v>
      </c>
      <c r="I19" s="52">
        <f>VLOOKUP($A19,'YTD Raw Data'!$B:$Q,12,FALSE)</f>
        <v>17.27615881126</v>
      </c>
      <c r="J19" s="52">
        <f>VLOOKUP($A19,'YTD Raw Data'!$B:$Q,13,FALSE)</f>
        <v>15.846111000895901</v>
      </c>
      <c r="K19" s="52">
        <f>VLOOKUP($A19,'YTD Raw Data'!$B:$Q,14,FALSE)</f>
        <v>32.998450879157502</v>
      </c>
      <c r="L19" s="52">
        <f>VLOOKUP($A19,'YTD Raw Data'!$B:$Q,15,FALSE)</f>
        <v>14.806142157097399</v>
      </c>
      <c r="M19" s="57">
        <f>VLOOKUP($A19,'YTD Raw Data'!$B:$Q,16,FALSE)</f>
        <v>13.4062133576529</v>
      </c>
    </row>
    <row r="20" spans="1:13" x14ac:dyDescent="0.45">
      <c r="A20" s="24" t="s">
        <v>24</v>
      </c>
      <c r="B20" s="56">
        <f>VLOOKUP($A20,'YTD Raw Data'!$B:$Q,5,FALSE)</f>
        <v>56.635348609019204</v>
      </c>
      <c r="C20" s="52">
        <f>VLOOKUP($A20,'YTD Raw Data'!$B:$Q,6,FALSE)</f>
        <v>58.499409341131198</v>
      </c>
      <c r="D20" s="53">
        <f>VLOOKUP($A20,'YTD Raw Data'!$B:$Q,7,FALSE)</f>
        <v>97.793463450643003</v>
      </c>
      <c r="E20" s="53">
        <f>VLOOKUP($A20,'YTD Raw Data'!$B:$Q,8,FALSE)</f>
        <v>92.659730976953398</v>
      </c>
      <c r="F20" s="53">
        <f>VLOOKUP($A20,'YTD Raw Data'!$B:$Q,9,FALSE)</f>
        <v>55.385668942105497</v>
      </c>
      <c r="G20" s="53">
        <f>VLOOKUP($A20,'YTD Raw Data'!$B:$Q,10,FALSE)</f>
        <v>54.205395318599003</v>
      </c>
      <c r="H20" s="52">
        <f>VLOOKUP($A20,'YTD Raw Data'!$B:$Q,11,FALSE)</f>
        <v>-3.1864607747438298</v>
      </c>
      <c r="I20" s="52">
        <f>VLOOKUP($A20,'YTD Raw Data'!$B:$Q,12,FALSE)</f>
        <v>5.5404137477654203</v>
      </c>
      <c r="J20" s="52">
        <f>VLOOKUP($A20,'YTD Raw Data'!$B:$Q,13,FALSE)</f>
        <v>2.17740986219053</v>
      </c>
      <c r="K20" s="52">
        <f>VLOOKUP($A20,'YTD Raw Data'!$B:$Q,14,FALSE)</f>
        <v>2.3745327039055701</v>
      </c>
      <c r="L20" s="52">
        <f>VLOOKUP($A20,'YTD Raw Data'!$B:$Q,15,FALSE)</f>
        <v>0.19292213609731701</v>
      </c>
      <c r="M20" s="57">
        <f>VLOOKUP($A20,'YTD Raw Data'!$B:$Q,16,FALSE)</f>
        <v>-2.9996860268390502</v>
      </c>
    </row>
    <row r="21" spans="1:13" x14ac:dyDescent="0.45">
      <c r="A21" s="24" t="s">
        <v>25</v>
      </c>
      <c r="B21" s="56">
        <f>VLOOKUP($A21,'YTD Raw Data'!$B:$Q,5,FALSE)</f>
        <v>64.662724762326306</v>
      </c>
      <c r="C21" s="52">
        <f>VLOOKUP($A21,'YTD Raw Data'!$B:$Q,6,FALSE)</f>
        <v>61.170555871750999</v>
      </c>
      <c r="D21" s="53">
        <f>VLOOKUP($A21,'YTD Raw Data'!$B:$Q,7,FALSE)</f>
        <v>121.21293598932</v>
      </c>
      <c r="E21" s="53">
        <f>VLOOKUP($A21,'YTD Raw Data'!$B:$Q,8,FALSE)</f>
        <v>119.535854225034</v>
      </c>
      <c r="F21" s="53">
        <f>VLOOKUP($A21,'YTD Raw Data'!$B:$Q,9,FALSE)</f>
        <v>78.379587175108995</v>
      </c>
      <c r="G21" s="53">
        <f>VLOOKUP($A21,'YTD Raw Data'!$B:$Q,10,FALSE)</f>
        <v>73.120746495499404</v>
      </c>
      <c r="H21" s="52">
        <f>VLOOKUP($A21,'YTD Raw Data'!$B:$Q,11,FALSE)</f>
        <v>5.7089049474993701</v>
      </c>
      <c r="I21" s="52">
        <f>VLOOKUP($A21,'YTD Raw Data'!$B:$Q,12,FALSE)</f>
        <v>1.4029947543010699</v>
      </c>
      <c r="J21" s="52">
        <f>VLOOKUP($A21,'YTD Raw Data'!$B:$Q,13,FALSE)</f>
        <v>7.19199533874189</v>
      </c>
      <c r="K21" s="52">
        <f>VLOOKUP($A21,'YTD Raw Data'!$B:$Q,14,FALSE)</f>
        <v>7.19199533874189</v>
      </c>
      <c r="L21" s="52">
        <f>VLOOKUP($A21,'YTD Raw Data'!$B:$Q,15,FALSE)</f>
        <v>0</v>
      </c>
      <c r="M21" s="57">
        <f>VLOOKUP($A21,'YTD Raw Data'!$B:$Q,16,FALSE)</f>
        <v>5.7089049474993701</v>
      </c>
    </row>
    <row r="22" spans="1:13" x14ac:dyDescent="0.45">
      <c r="B22" s="23"/>
      <c r="C22" s="54"/>
      <c r="D22" s="55"/>
      <c r="E22" s="55"/>
      <c r="F22" s="55"/>
      <c r="G22" s="55"/>
      <c r="H22" s="54"/>
      <c r="I22" s="54"/>
      <c r="J22" s="54"/>
      <c r="K22" s="54"/>
      <c r="L22" s="54"/>
      <c r="M22" s="58"/>
    </row>
    <row r="23" spans="1:13" x14ac:dyDescent="0.45">
      <c r="A23" s="22" t="s">
        <v>15</v>
      </c>
      <c r="B23" s="56">
        <f>VLOOKUP($A23,'YTD Raw Data'!$B:$Q,5,FALSE)</f>
        <v>52.0994164190326</v>
      </c>
      <c r="C23" s="52">
        <f>VLOOKUP($A23,'YTD Raw Data'!$B:$Q,6,FALSE)</f>
        <v>53.176566932144802</v>
      </c>
      <c r="D23" s="53">
        <f>VLOOKUP($A23,'YTD Raw Data'!$B:$Q,7,FALSE)</f>
        <v>106.96814321578</v>
      </c>
      <c r="E23" s="53">
        <f>VLOOKUP($A23,'YTD Raw Data'!$B:$Q,8,FALSE)</f>
        <v>104.224746404482</v>
      </c>
      <c r="F23" s="53">
        <f>VLOOKUP($A23,'YTD Raw Data'!$B:$Q,9,FALSE)</f>
        <v>55.729778369696703</v>
      </c>
      <c r="G23" s="53">
        <f>VLOOKUP($A23,'YTD Raw Data'!$B:$Q,10,FALSE)</f>
        <v>55.423142031637902</v>
      </c>
      <c r="H23" s="52">
        <f>VLOOKUP($A23,'YTD Raw Data'!$B:$Q,11,FALSE)</f>
        <v>-2.0256112330205598</v>
      </c>
      <c r="I23" s="52">
        <f>VLOOKUP($A23,'YTD Raw Data'!$B:$Q,12,FALSE)</f>
        <v>2.6321933187068498</v>
      </c>
      <c r="J23" s="52">
        <f>VLOOKUP($A23,'YTD Raw Data'!$B:$Q,13,FALSE)</f>
        <v>0.55326408214775402</v>
      </c>
      <c r="K23" s="52">
        <f>VLOOKUP($A23,'YTD Raw Data'!$B:$Q,14,FALSE)</f>
        <v>1.08955155453127</v>
      </c>
      <c r="L23" s="52">
        <f>VLOOKUP($A23,'YTD Raw Data'!$B:$Q,15,FALSE)</f>
        <v>0.533336711919565</v>
      </c>
      <c r="M23" s="57">
        <f>VLOOKUP($A23,'YTD Raw Data'!$B:$Q,16,FALSE)</f>
        <v>-1.5030778494474499</v>
      </c>
    </row>
    <row r="24" spans="1:13" x14ac:dyDescent="0.45">
      <c r="A24" s="24" t="s">
        <v>30</v>
      </c>
      <c r="B24" s="56">
        <f>VLOOKUP($A24,'YTD Raw Data'!$B:$Q,5,FALSE)</f>
        <v>61.761727333524398</v>
      </c>
      <c r="C24" s="52">
        <f>VLOOKUP($A24,'YTD Raw Data'!$B:$Q,6,FALSE)</f>
        <v>66.652438290887503</v>
      </c>
      <c r="D24" s="53">
        <f>VLOOKUP($A24,'YTD Raw Data'!$B:$Q,7,FALSE)</f>
        <v>90.492059870989607</v>
      </c>
      <c r="E24" s="53">
        <f>VLOOKUP($A24,'YTD Raw Data'!$B:$Q,8,FALSE)</f>
        <v>89.094860602920207</v>
      </c>
      <c r="F24" s="53">
        <f>VLOOKUP($A24,'YTD Raw Data'!$B:$Q,9,FALSE)</f>
        <v>55.8894592760103</v>
      </c>
      <c r="G24" s="53">
        <f>VLOOKUP($A24,'YTD Raw Data'!$B:$Q,10,FALSE)</f>
        <v>59.383896983713598</v>
      </c>
      <c r="H24" s="52">
        <f>VLOOKUP($A24,'YTD Raw Data'!$B:$Q,11,FALSE)</f>
        <v>-7.3376324749273696</v>
      </c>
      <c r="I24" s="52">
        <f>VLOOKUP($A24,'YTD Raw Data'!$B:$Q,12,FALSE)</f>
        <v>1.5682153365686</v>
      </c>
      <c r="J24" s="52">
        <f>VLOOKUP($A24,'YTD Raw Data'!$B:$Q,13,FALSE)</f>
        <v>-5.8844870161716196</v>
      </c>
      <c r="K24" s="52">
        <f>VLOOKUP($A24,'YTD Raw Data'!$B:$Q,14,FALSE)</f>
        <v>-4.4331342911230802</v>
      </c>
      <c r="L24" s="52">
        <f>VLOOKUP($A24,'YTD Raw Data'!$B:$Q,15,FALSE)</f>
        <v>1.54209723672007</v>
      </c>
      <c r="M24" s="57">
        <f>VLOOKUP($A24,'YTD Raw Data'!$B:$Q,16,FALSE)</f>
        <v>-5.9086886658438296</v>
      </c>
    </row>
    <row r="25" spans="1:13" x14ac:dyDescent="0.45">
      <c r="A25" s="24" t="s">
        <v>29</v>
      </c>
      <c r="B25" s="56">
        <f>VLOOKUP($A25,'YTD Raw Data'!$B:$Q,5,FALSE)</f>
        <v>57.522114045518997</v>
      </c>
      <c r="C25" s="52">
        <f>VLOOKUP($A25,'YTD Raw Data'!$B:$Q,6,FALSE)</f>
        <v>58.086419753086403</v>
      </c>
      <c r="D25" s="53">
        <f>VLOOKUP($A25,'YTD Raw Data'!$B:$Q,7,FALSE)</f>
        <v>89.301772646418996</v>
      </c>
      <c r="E25" s="53">
        <f>VLOOKUP($A25,'YTD Raw Data'!$B:$Q,8,FALSE)</f>
        <v>85.394600587237605</v>
      </c>
      <c r="F25" s="53">
        <f>VLOOKUP($A25,'YTD Raw Data'!$B:$Q,9,FALSE)</f>
        <v>51.368267506343201</v>
      </c>
      <c r="G25" s="53">
        <f>VLOOKUP($A25,'YTD Raw Data'!$B:$Q,10,FALSE)</f>
        <v>49.602666143574403</v>
      </c>
      <c r="H25" s="52">
        <f>VLOOKUP($A25,'YTD Raw Data'!$B:$Q,11,FALSE)</f>
        <v>-0.97149335415431703</v>
      </c>
      <c r="I25" s="52">
        <f>VLOOKUP($A25,'YTD Raw Data'!$B:$Q,12,FALSE)</f>
        <v>4.5754322080233703</v>
      </c>
      <c r="J25" s="52">
        <f>VLOOKUP($A25,'YTD Raw Data'!$B:$Q,13,FALSE)</f>
        <v>3.5594888340442599</v>
      </c>
      <c r="K25" s="52">
        <f>VLOOKUP($A25,'YTD Raw Data'!$B:$Q,14,FALSE)</f>
        <v>4.1709223925028001</v>
      </c>
      <c r="L25" s="52">
        <f>VLOOKUP($A25,'YTD Raw Data'!$B:$Q,15,FALSE)</f>
        <v>0.59041770613445899</v>
      </c>
      <c r="M25" s="57">
        <f>VLOOKUP($A25,'YTD Raw Data'!$B:$Q,16,FALSE)</f>
        <v>-0.386811516796705</v>
      </c>
    </row>
    <row r="26" spans="1:13" x14ac:dyDescent="0.45">
      <c r="A26" s="24" t="s">
        <v>28</v>
      </c>
      <c r="B26" s="56">
        <f>VLOOKUP($A26,'YTD Raw Data'!$B:$Q,5,FALSE)</f>
        <v>58.416715485256702</v>
      </c>
      <c r="C26" s="52">
        <f>VLOOKUP($A26,'YTD Raw Data'!$B:$Q,6,FALSE)</f>
        <v>63.786716630559901</v>
      </c>
      <c r="D26" s="53">
        <f>VLOOKUP($A26,'YTD Raw Data'!$B:$Q,7,FALSE)</f>
        <v>109.663944197932</v>
      </c>
      <c r="E26" s="53">
        <f>VLOOKUP($A26,'YTD Raw Data'!$B:$Q,8,FALSE)</f>
        <v>102.522437113553</v>
      </c>
      <c r="F26" s="53">
        <f>VLOOKUP($A26,'YTD Raw Data'!$B:$Q,9,FALSE)</f>
        <v>64.062074272017099</v>
      </c>
      <c r="G26" s="53">
        <f>VLOOKUP($A26,'YTD Raw Data'!$B:$Q,10,FALSE)</f>
        <v>65.395696444366294</v>
      </c>
      <c r="H26" s="52">
        <f>VLOOKUP($A26,'YTD Raw Data'!$B:$Q,11,FALSE)</f>
        <v>-8.4186824921639101</v>
      </c>
      <c r="I26" s="52">
        <f>VLOOKUP($A26,'YTD Raw Data'!$B:$Q,12,FALSE)</f>
        <v>6.9657991805924802</v>
      </c>
      <c r="J26" s="52">
        <f>VLOOKUP($A26,'YTD Raw Data'!$B:$Q,13,FALSE)</f>
        <v>-2.0393118276272699</v>
      </c>
      <c r="K26" s="52">
        <f>VLOOKUP($A26,'YTD Raw Data'!$B:$Q,14,FALSE)</f>
        <v>-2.0909334795712602</v>
      </c>
      <c r="L26" s="52">
        <f>VLOOKUP($A26,'YTD Raw Data'!$B:$Q,15,FALSE)</f>
        <v>-5.2696293694010098E-2</v>
      </c>
      <c r="M26" s="57">
        <f>VLOOKUP($A26,'YTD Raw Data'!$B:$Q,16,FALSE)</f>
        <v>-8.4669424522066894</v>
      </c>
    </row>
    <row r="27" spans="1:13" x14ac:dyDescent="0.45">
      <c r="A27" s="24" t="s">
        <v>27</v>
      </c>
      <c r="B27" s="56">
        <f>VLOOKUP($A27,'YTD Raw Data'!$B:$Q,5,FALSE)</f>
        <v>49.571910138018097</v>
      </c>
      <c r="C27" s="52">
        <f>VLOOKUP($A27,'YTD Raw Data'!$B:$Q,6,FALSE)</f>
        <v>48.117120614617598</v>
      </c>
      <c r="D27" s="53">
        <f>VLOOKUP($A27,'YTD Raw Data'!$B:$Q,7,FALSE)</f>
        <v>116.84620679342</v>
      </c>
      <c r="E27" s="53">
        <f>VLOOKUP($A27,'YTD Raw Data'!$B:$Q,8,FALSE)</f>
        <v>116.27812119908999</v>
      </c>
      <c r="F27" s="53">
        <f>VLOOKUP($A27,'YTD Raw Data'!$B:$Q,9,FALSE)</f>
        <v>57.9228966313174</v>
      </c>
      <c r="G27" s="53">
        <f>VLOOKUP($A27,'YTD Raw Data'!$B:$Q,10,FALSE)</f>
        <v>55.949683825777697</v>
      </c>
      <c r="H27" s="52">
        <f>VLOOKUP($A27,'YTD Raw Data'!$B:$Q,11,FALSE)</f>
        <v>3.0234342887063401</v>
      </c>
      <c r="I27" s="52">
        <f>VLOOKUP($A27,'YTD Raw Data'!$B:$Q,12,FALSE)</f>
        <v>0.48855759662422199</v>
      </c>
      <c r="J27" s="52">
        <f>VLOOKUP($A27,'YTD Raw Data'!$B:$Q,13,FALSE)</f>
        <v>3.5267631032269802</v>
      </c>
      <c r="K27" s="52">
        <f>VLOOKUP($A27,'YTD Raw Data'!$B:$Q,14,FALSE)</f>
        <v>4.7134677905220999</v>
      </c>
      <c r="L27" s="52">
        <f>VLOOKUP($A27,'YTD Raw Data'!$B:$Q,15,FALSE)</f>
        <v>1.1462781716760899</v>
      </c>
      <c r="M27" s="57">
        <f>VLOOKUP($A27,'YTD Raw Data'!$B:$Q,16,FALSE)</f>
        <v>4.2043694276688504</v>
      </c>
    </row>
    <row r="28" spans="1:13" x14ac:dyDescent="0.45">
      <c r="A28" s="24" t="s">
        <v>26</v>
      </c>
      <c r="B28" s="56">
        <f>VLOOKUP($A28,'YTD Raw Data'!$B:$Q,5,FALSE)</f>
        <v>39.279047368627403</v>
      </c>
      <c r="C28" s="52">
        <f>VLOOKUP($A28,'YTD Raw Data'!$B:$Q,6,FALSE)</f>
        <v>39.120005532200501</v>
      </c>
      <c r="D28" s="53">
        <f>VLOOKUP($A28,'YTD Raw Data'!$B:$Q,7,FALSE)</f>
        <v>126.70305661577601</v>
      </c>
      <c r="E28" s="53">
        <f>VLOOKUP($A28,'YTD Raw Data'!$B:$Q,8,FALSE)</f>
        <v>126.56061806959499</v>
      </c>
      <c r="F28" s="53">
        <f>VLOOKUP($A28,'YTD Raw Data'!$B:$Q,9,FALSE)</f>
        <v>49.767753625609501</v>
      </c>
      <c r="G28" s="53">
        <f>VLOOKUP($A28,'YTD Raw Data'!$B:$Q,10,FALSE)</f>
        <v>49.510520790413103</v>
      </c>
      <c r="H28" s="52">
        <f>VLOOKUP($A28,'YTD Raw Data'!$B:$Q,11,FALSE)</f>
        <v>0.40654860413044402</v>
      </c>
      <c r="I28" s="52">
        <f>VLOOKUP($A28,'YTD Raw Data'!$B:$Q,12,FALSE)</f>
        <v>0.112545709994761</v>
      </c>
      <c r="J28" s="52">
        <f>VLOOKUP($A28,'YTD Raw Data'!$B:$Q,13,FALSE)</f>
        <v>0.51955186713819801</v>
      </c>
      <c r="K28" s="52">
        <f>VLOOKUP($A28,'YTD Raw Data'!$B:$Q,14,FALSE)</f>
        <v>-0.31328627102838302</v>
      </c>
      <c r="L28" s="52">
        <f>VLOOKUP($A28,'YTD Raw Data'!$B:$Q,15,FALSE)</f>
        <v>-0.82853347701687596</v>
      </c>
      <c r="M28" s="57">
        <f>VLOOKUP($A28,'YTD Raw Data'!$B:$Q,16,FALSE)</f>
        <v>-0.42535326417199698</v>
      </c>
    </row>
    <row r="29" spans="1:13" x14ac:dyDescent="0.45">
      <c r="B29" s="23"/>
      <c r="C29" s="54"/>
      <c r="D29" s="55"/>
      <c r="E29" s="55"/>
      <c r="F29" s="55"/>
      <c r="G29" s="55"/>
      <c r="H29" s="54"/>
      <c r="I29" s="54"/>
      <c r="J29" s="54"/>
      <c r="K29" s="54"/>
      <c r="L29" s="54"/>
      <c r="M29" s="58"/>
    </row>
    <row r="30" spans="1:13" x14ac:dyDescent="0.45">
      <c r="A30" s="22" t="s">
        <v>17</v>
      </c>
      <c r="B30" s="56">
        <f>VLOOKUP($A30,'YTD Raw Data'!$B:$Q,5,FALSE)</f>
        <v>49.587607992057897</v>
      </c>
      <c r="C30" s="52">
        <f>VLOOKUP($A30,'YTD Raw Data'!$B:$Q,6,FALSE)</f>
        <v>49.368458918295403</v>
      </c>
      <c r="D30" s="53">
        <f>VLOOKUP($A30,'YTD Raw Data'!$B:$Q,7,FALSE)</f>
        <v>106.65983030164701</v>
      </c>
      <c r="E30" s="53">
        <f>VLOOKUP($A30,'YTD Raw Data'!$B:$Q,8,FALSE)</f>
        <v>103.81204033867</v>
      </c>
      <c r="F30" s="53">
        <f>VLOOKUP($A30,'YTD Raw Data'!$B:$Q,9,FALSE)</f>
        <v>52.890058534975303</v>
      </c>
      <c r="G30" s="53">
        <f>VLOOKUP($A30,'YTD Raw Data'!$B:$Q,10,FALSE)</f>
        <v>51.250404486840701</v>
      </c>
      <c r="H30" s="52">
        <f>VLOOKUP($A30,'YTD Raw Data'!$B:$Q,11,FALSE)</f>
        <v>0.44390503281694998</v>
      </c>
      <c r="I30" s="52">
        <f>VLOOKUP($A30,'YTD Raw Data'!$B:$Q,12,FALSE)</f>
        <v>2.7432174087774501</v>
      </c>
      <c r="J30" s="52">
        <f>VLOOKUP($A30,'YTD Raw Data'!$B:$Q,13,FALSE)</f>
        <v>3.1992997217330701</v>
      </c>
      <c r="K30" s="52">
        <f>VLOOKUP($A30,'YTD Raw Data'!$B:$Q,14,FALSE)</f>
        <v>3.7105612656200102</v>
      </c>
      <c r="L30" s="52">
        <f>VLOOKUP($A30,'YTD Raw Data'!$B:$Q,15,FALSE)</f>
        <v>0.49541183444607201</v>
      </c>
      <c r="M30" s="57">
        <f>VLOOKUP($A30,'YTD Raw Data'!$B:$Q,16,FALSE)</f>
        <v>0.94151602532929901</v>
      </c>
    </row>
    <row r="31" spans="1:13" x14ac:dyDescent="0.45">
      <c r="A31" s="24" t="s">
        <v>46</v>
      </c>
      <c r="B31" s="56">
        <f>VLOOKUP($A31,'YTD Raw Data'!$B:$Q,5,FALSE)</f>
        <v>47.637477014883899</v>
      </c>
      <c r="C31" s="52">
        <f>VLOOKUP($A31,'YTD Raw Data'!$B:$Q,6,FALSE)</f>
        <v>46.398134166270097</v>
      </c>
      <c r="D31" s="53">
        <f>VLOOKUP($A31,'YTD Raw Data'!$B:$Q,7,FALSE)</f>
        <v>103.54564817141301</v>
      </c>
      <c r="E31" s="53">
        <f>VLOOKUP($A31,'YTD Raw Data'!$B:$Q,8,FALSE)</f>
        <v>99.129085213544698</v>
      </c>
      <c r="F31" s="53">
        <f>VLOOKUP($A31,'YTD Raw Data'!$B:$Q,9,FALSE)</f>
        <v>49.326534347569599</v>
      </c>
      <c r="G31" s="53">
        <f>VLOOKUP($A31,'YTD Raw Data'!$B:$Q,10,FALSE)</f>
        <v>45.994045955176702</v>
      </c>
      <c r="H31" s="52">
        <f>VLOOKUP($A31,'YTD Raw Data'!$B:$Q,11,FALSE)</f>
        <v>2.67110492885877</v>
      </c>
      <c r="I31" s="52">
        <f>VLOOKUP($A31,'YTD Raw Data'!$B:$Q,12,FALSE)</f>
        <v>4.4553653938745397</v>
      </c>
      <c r="J31" s="52">
        <f>VLOOKUP($A31,'YTD Raw Data'!$B:$Q,13,FALSE)</f>
        <v>7.2454778073677701</v>
      </c>
      <c r="K31" s="52">
        <f>VLOOKUP($A31,'YTD Raw Data'!$B:$Q,14,FALSE)</f>
        <v>6.5695966614180996</v>
      </c>
      <c r="L31" s="52">
        <f>VLOOKUP($A31,'YTD Raw Data'!$B:$Q,15,FALSE)</f>
        <v>-0.63021878382944096</v>
      </c>
      <c r="M31" s="57">
        <f>VLOOKUP($A31,'YTD Raw Data'!$B:$Q,16,FALSE)</f>
        <v>2.02405234003187</v>
      </c>
    </row>
    <row r="32" spans="1:13" x14ac:dyDescent="0.45">
      <c r="A32" s="24" t="s">
        <v>39</v>
      </c>
      <c r="B32" s="56">
        <f>VLOOKUP($A32,'YTD Raw Data'!$B:$Q,5,FALSE)</f>
        <v>52.458138214843103</v>
      </c>
      <c r="C32" s="52">
        <f>VLOOKUP($A32,'YTD Raw Data'!$B:$Q,6,FALSE)</f>
        <v>53.416808595639097</v>
      </c>
      <c r="D32" s="53">
        <f>VLOOKUP($A32,'YTD Raw Data'!$B:$Q,7,FALSE)</f>
        <v>111.06180206804601</v>
      </c>
      <c r="E32" s="53">
        <f>VLOOKUP($A32,'YTD Raw Data'!$B:$Q,8,FALSE)</f>
        <v>111.06249076607099</v>
      </c>
      <c r="F32" s="53">
        <f>VLOOKUP($A32,'YTD Raw Data'!$B:$Q,9,FALSE)</f>
        <v>58.260953632751502</v>
      </c>
      <c r="G32" s="53">
        <f>VLOOKUP($A32,'YTD Raw Data'!$B:$Q,10,FALSE)</f>
        <v>59.326038114061802</v>
      </c>
      <c r="H32" s="52">
        <f>VLOOKUP($A32,'YTD Raw Data'!$B:$Q,11,FALSE)</f>
        <v>-1.7946979724171801</v>
      </c>
      <c r="I32" s="52">
        <f>VLOOKUP($A32,'YTD Raw Data'!$B:$Q,12,FALSE)</f>
        <v>-6.2009956751401499E-4</v>
      </c>
      <c r="J32" s="52">
        <f>VLOOKUP($A32,'YTD Raw Data'!$B:$Q,13,FALSE)</f>
        <v>-1.7953069430703299</v>
      </c>
      <c r="K32" s="52">
        <f>VLOOKUP($A32,'YTD Raw Data'!$B:$Q,14,FALSE)</f>
        <v>-2.99088543042209</v>
      </c>
      <c r="L32" s="52">
        <f>VLOOKUP($A32,'YTD Raw Data'!$B:$Q,15,FALSE)</f>
        <v>-1.21743518576925</v>
      </c>
      <c r="M32" s="57">
        <f>VLOOKUP($A32,'YTD Raw Data'!$B:$Q,16,FALSE)</f>
        <v>-2.9902838735919399</v>
      </c>
    </row>
    <row r="33" spans="1:13" x14ac:dyDescent="0.45">
      <c r="A33" s="24" t="s">
        <v>38</v>
      </c>
      <c r="B33" s="56">
        <f>VLOOKUP($A33,'YTD Raw Data'!$B:$Q,5,FALSE)</f>
        <v>47.902064529515499</v>
      </c>
      <c r="C33" s="52">
        <f>VLOOKUP($A33,'YTD Raw Data'!$B:$Q,6,FALSE)</f>
        <v>46.9323249951522</v>
      </c>
      <c r="D33" s="53">
        <f>VLOOKUP($A33,'YTD Raw Data'!$B:$Q,7,FALSE)</f>
        <v>100.83797369880099</v>
      </c>
      <c r="E33" s="53">
        <f>VLOOKUP($A33,'YTD Raw Data'!$B:$Q,8,FALSE)</f>
        <v>98.881402351407303</v>
      </c>
      <c r="F33" s="53">
        <f>VLOOKUP($A33,'YTD Raw Data'!$B:$Q,9,FALSE)</f>
        <v>48.303471231455497</v>
      </c>
      <c r="G33" s="53">
        <f>VLOOKUP($A33,'YTD Raw Data'!$B:$Q,10,FALSE)</f>
        <v>46.407341111326502</v>
      </c>
      <c r="H33" s="52">
        <f>VLOOKUP($A33,'YTD Raw Data'!$B:$Q,11,FALSE)</f>
        <v>2.0662507865601301</v>
      </c>
      <c r="I33" s="52">
        <f>VLOOKUP($A33,'YTD Raw Data'!$B:$Q,12,FALSE)</f>
        <v>1.97870509607094</v>
      </c>
      <c r="J33" s="52">
        <f>VLOOKUP($A33,'YTD Raw Data'!$B:$Q,13,FALSE)</f>
        <v>4.0858408922423504</v>
      </c>
      <c r="K33" s="52">
        <f>VLOOKUP($A33,'YTD Raw Data'!$B:$Q,14,FALSE)</f>
        <v>8.0821559003214603</v>
      </c>
      <c r="L33" s="52">
        <f>VLOOKUP($A33,'YTD Raw Data'!$B:$Q,15,FALSE)</f>
        <v>3.8394415357766101</v>
      </c>
      <c r="M33" s="57">
        <f>VLOOKUP($A33,'YTD Raw Data'!$B:$Q,16,FALSE)</f>
        <v>5.9850248132692396</v>
      </c>
    </row>
    <row r="34" spans="1:13" x14ac:dyDescent="0.45">
      <c r="A34" s="24" t="s">
        <v>37</v>
      </c>
      <c r="B34" s="56">
        <f>VLOOKUP($A34,'YTD Raw Data'!$B:$Q,5,FALSE)</f>
        <v>45.6567478208596</v>
      </c>
      <c r="C34" s="52">
        <f>VLOOKUP($A34,'YTD Raw Data'!$B:$Q,6,FALSE)</f>
        <v>49.108200658908999</v>
      </c>
      <c r="D34" s="53">
        <f>VLOOKUP($A34,'YTD Raw Data'!$B:$Q,7,FALSE)</f>
        <v>98.641238709677395</v>
      </c>
      <c r="E34" s="53">
        <f>VLOOKUP($A34,'YTD Raw Data'!$B:$Q,8,FALSE)</f>
        <v>97.895748744175194</v>
      </c>
      <c r="F34" s="53">
        <f>VLOOKUP($A34,'YTD Raw Data'!$B:$Q,9,FALSE)</f>
        <v>45.036381605049499</v>
      </c>
      <c r="G34" s="53">
        <f>VLOOKUP($A34,'YTD Raw Data'!$B:$Q,10,FALSE)</f>
        <v>48.074840729831003</v>
      </c>
      <c r="H34" s="52">
        <f>VLOOKUP($A34,'YTD Raw Data'!$B:$Q,11,FALSE)</f>
        <v>-7.0282616584187103</v>
      </c>
      <c r="I34" s="52">
        <f>VLOOKUP($A34,'YTD Raw Data'!$B:$Q,12,FALSE)</f>
        <v>0.76151413627804598</v>
      </c>
      <c r="J34" s="52">
        <f>VLOOKUP($A34,'YTD Raw Data'!$B:$Q,13,FALSE)</f>
        <v>-6.3202687282041303</v>
      </c>
      <c r="K34" s="52">
        <f>VLOOKUP($A34,'YTD Raw Data'!$B:$Q,14,FALSE)</f>
        <v>-5.1583372056621402</v>
      </c>
      <c r="L34" s="52">
        <f>VLOOKUP($A34,'YTD Raw Data'!$B:$Q,15,FALSE)</f>
        <v>1.2403232874044501</v>
      </c>
      <c r="M34" s="57">
        <f>VLOOKUP($A34,'YTD Raw Data'!$B:$Q,16,FALSE)</f>
        <v>-5.8751115370633498</v>
      </c>
    </row>
    <row r="35" spans="1:13" x14ac:dyDescent="0.45">
      <c r="A35" s="24" t="s">
        <v>34</v>
      </c>
      <c r="B35" s="56">
        <f>VLOOKUP($A35,'YTD Raw Data'!$B:$Q,5,FALSE)</f>
        <v>54.167907722563797</v>
      </c>
      <c r="C35" s="52">
        <f>VLOOKUP($A35,'YTD Raw Data'!$B:$Q,6,FALSE)</f>
        <v>53.312701950541701</v>
      </c>
      <c r="D35" s="53">
        <f>VLOOKUP($A35,'YTD Raw Data'!$B:$Q,7,FALSE)</f>
        <v>100.218414037519</v>
      </c>
      <c r="E35" s="53">
        <f>VLOOKUP($A35,'YTD Raw Data'!$B:$Q,8,FALSE)</f>
        <v>99.648166952640395</v>
      </c>
      <c r="F35" s="53">
        <f>VLOOKUP($A35,'YTD Raw Data'!$B:$Q,9,FALSE)</f>
        <v>54.286218036860298</v>
      </c>
      <c r="G35" s="53">
        <f>VLOOKUP($A35,'YTD Raw Data'!$B:$Q,10,FALSE)</f>
        <v>53.125130246639401</v>
      </c>
      <c r="H35" s="52">
        <f>VLOOKUP($A35,'YTD Raw Data'!$B:$Q,11,FALSE)</f>
        <v>1.6041313621948301</v>
      </c>
      <c r="I35" s="52">
        <f>VLOOKUP($A35,'YTD Raw Data'!$B:$Q,12,FALSE)</f>
        <v>0.57226048638689497</v>
      </c>
      <c r="J35" s="52">
        <f>VLOOKUP($A35,'YTD Raw Data'!$B:$Q,13,FALSE)</f>
        <v>2.1855716585173099</v>
      </c>
      <c r="K35" s="52">
        <f>VLOOKUP($A35,'YTD Raw Data'!$B:$Q,14,FALSE)</f>
        <v>2.0473361926787699</v>
      </c>
      <c r="L35" s="52">
        <f>VLOOKUP($A35,'YTD Raw Data'!$B:$Q,15,FALSE)</f>
        <v>-0.13527884964081799</v>
      </c>
      <c r="M35" s="57">
        <f>VLOOKUP($A35,'YTD Raw Data'!$B:$Q,16,FALSE)</f>
        <v>1.4666824621005099</v>
      </c>
    </row>
    <row r="36" spans="1:13" x14ac:dyDescent="0.45">
      <c r="A36" s="24" t="s">
        <v>35</v>
      </c>
      <c r="B36" s="56">
        <f>VLOOKUP($A36,'YTD Raw Data'!$B:$Q,5,FALSE)</f>
        <v>57.524447524447503</v>
      </c>
      <c r="C36" s="52">
        <f>VLOOKUP($A36,'YTD Raw Data'!$B:$Q,6,FALSE)</f>
        <v>58.165546329247299</v>
      </c>
      <c r="D36" s="53">
        <f>VLOOKUP($A36,'YTD Raw Data'!$B:$Q,7,FALSE)</f>
        <v>136.98295737570299</v>
      </c>
      <c r="E36" s="53">
        <f>VLOOKUP($A36,'YTD Raw Data'!$B:$Q,8,FALSE)</f>
        <v>132.23730551866899</v>
      </c>
      <c r="F36" s="53">
        <f>VLOOKUP($A36,'YTD Raw Data'!$B:$Q,9,FALSE)</f>
        <v>78.798689433022702</v>
      </c>
      <c r="G36" s="53">
        <f>VLOOKUP($A36,'YTD Raw Data'!$B:$Q,10,FALSE)</f>
        <v>76.916551206010197</v>
      </c>
      <c r="H36" s="52">
        <f>VLOOKUP($A36,'YTD Raw Data'!$B:$Q,11,FALSE)</f>
        <v>-1.10219682485387</v>
      </c>
      <c r="I36" s="52">
        <f>VLOOKUP($A36,'YTD Raw Data'!$B:$Q,12,FALSE)</f>
        <v>3.5887390766318501</v>
      </c>
      <c r="J36" s="52">
        <f>VLOOKUP($A36,'YTD Raw Data'!$B:$Q,13,FALSE)</f>
        <v>2.44698728362305</v>
      </c>
      <c r="K36" s="52">
        <f>VLOOKUP($A36,'YTD Raw Data'!$B:$Q,14,FALSE)</f>
        <v>5.2177954806178404</v>
      </c>
      <c r="L36" s="52">
        <f>VLOOKUP($A36,'YTD Raw Data'!$B:$Q,15,FALSE)</f>
        <v>2.70462633451957</v>
      </c>
      <c r="M36" s="57">
        <f>VLOOKUP($A36,'YTD Raw Data'!$B:$Q,16,FALSE)</f>
        <v>1.57261920408246</v>
      </c>
    </row>
    <row r="37" spans="1:13" x14ac:dyDescent="0.45">
      <c r="A37" s="24"/>
      <c r="B37" s="23"/>
      <c r="C37" s="54"/>
      <c r="D37" s="55"/>
      <c r="E37" s="55"/>
      <c r="F37" s="55"/>
      <c r="G37" s="55"/>
      <c r="H37" s="54"/>
      <c r="I37" s="54"/>
      <c r="J37" s="54"/>
      <c r="K37" s="54"/>
      <c r="L37" s="54"/>
      <c r="M37" s="58"/>
    </row>
    <row r="38" spans="1:13" x14ac:dyDescent="0.45">
      <c r="A38" s="22" t="s">
        <v>47</v>
      </c>
      <c r="B38" s="56">
        <f>VLOOKUP($A38,'YTD Raw Data'!$B:$Q,5,FALSE)</f>
        <v>47.421287381293297</v>
      </c>
      <c r="C38" s="52">
        <f>VLOOKUP($A38,'YTD Raw Data'!$B:$Q,6,FALSE)</f>
        <v>49.716753022452501</v>
      </c>
      <c r="D38" s="53">
        <f>VLOOKUP($A38,'YTD Raw Data'!$B:$Q,7,FALSE)</f>
        <v>101.127106171931</v>
      </c>
      <c r="E38" s="53">
        <f>VLOOKUP($A38,'YTD Raw Data'!$B:$Q,8,FALSE)</f>
        <v>95.833961515683797</v>
      </c>
      <c r="F38" s="53">
        <f>VLOOKUP($A38,'YTD Raw Data'!$B:$Q,9,FALSE)</f>
        <v>47.955775638177002</v>
      </c>
      <c r="G38" s="53">
        <f>VLOOKUP($A38,'YTD Raw Data'!$B:$Q,10,FALSE)</f>
        <v>47.645533958384704</v>
      </c>
      <c r="H38" s="52">
        <f>VLOOKUP($A38,'YTD Raw Data'!$B:$Q,11,FALSE)</f>
        <v>-4.6170867999415499</v>
      </c>
      <c r="I38" s="52">
        <f>VLOOKUP($A38,'YTD Raw Data'!$B:$Q,12,FALSE)</f>
        <v>5.5232451758565597</v>
      </c>
      <c r="J38" s="52">
        <f>VLOOKUP($A38,'YTD Raw Data'!$B:$Q,13,FALSE)</f>
        <v>0.65114535197212897</v>
      </c>
      <c r="K38" s="52">
        <f>VLOOKUP($A38,'YTD Raw Data'!$B:$Q,14,FALSE)</f>
        <v>0.59154437767044299</v>
      </c>
      <c r="L38" s="52">
        <f>VLOOKUP($A38,'YTD Raw Data'!$B:$Q,15,FALSE)</f>
        <v>-5.9215396002960698E-2</v>
      </c>
      <c r="M38" s="57">
        <f>VLOOKUP($A38,'YTD Raw Data'!$B:$Q,16,FALSE)</f>
        <v>-4.6735681697121203</v>
      </c>
    </row>
    <row r="39" spans="1:13" x14ac:dyDescent="0.45">
      <c r="A39" s="22"/>
      <c r="B39" s="23"/>
      <c r="C39" s="54"/>
      <c r="D39" s="55"/>
      <c r="E39" s="55"/>
      <c r="F39" s="55"/>
      <c r="G39" s="55"/>
      <c r="H39" s="54"/>
      <c r="I39" s="54"/>
      <c r="J39" s="54"/>
      <c r="K39" s="54"/>
      <c r="L39" s="54"/>
      <c r="M39" s="58"/>
    </row>
    <row r="40" spans="1:13" x14ac:dyDescent="0.45">
      <c r="A40" s="22" t="s">
        <v>48</v>
      </c>
      <c r="B40" s="56">
        <f>VLOOKUP($A40,'YTD Raw Data'!$B:$Q,5,FALSE)</f>
        <v>59.676044666002703</v>
      </c>
      <c r="C40" s="52">
        <f>VLOOKUP($A40,'YTD Raw Data'!$B:$Q,6,FALSE)</f>
        <v>61.415057942856002</v>
      </c>
      <c r="D40" s="53">
        <f>VLOOKUP($A40,'YTD Raw Data'!$B:$Q,7,FALSE)</f>
        <v>114.189933863796</v>
      </c>
      <c r="E40" s="53">
        <f>VLOOKUP($A40,'YTD Raw Data'!$B:$Q,8,FALSE)</f>
        <v>107.18619174131</v>
      </c>
      <c r="F40" s="53">
        <f>VLOOKUP($A40,'YTD Raw Data'!$B:$Q,9,FALSE)</f>
        <v>68.144035936638204</v>
      </c>
      <c r="G40" s="53">
        <f>VLOOKUP($A40,'YTD Raw Data'!$B:$Q,10,FALSE)</f>
        <v>65.8284617646664</v>
      </c>
      <c r="H40" s="52">
        <f>VLOOKUP($A40,'YTD Raw Data'!$B:$Q,11,FALSE)</f>
        <v>-2.8315747556101898</v>
      </c>
      <c r="I40" s="52">
        <f>VLOOKUP($A40,'YTD Raw Data'!$B:$Q,12,FALSE)</f>
        <v>6.53418318974302</v>
      </c>
      <c r="J40" s="52">
        <f>VLOOKUP($A40,'YTD Raw Data'!$B:$Q,13,FALSE)</f>
        <v>3.5175881524467401</v>
      </c>
      <c r="K40" s="52">
        <f>VLOOKUP($A40,'YTD Raw Data'!$B:$Q,14,FALSE)</f>
        <v>4.57185033777293</v>
      </c>
      <c r="L40" s="52">
        <f>VLOOKUP($A40,'YTD Raw Data'!$B:$Q,15,FALSE)</f>
        <v>1.0184377400424101</v>
      </c>
      <c r="M40" s="57">
        <f>VLOOKUP($A40,'YTD Raw Data'!$B:$Q,16,FALSE)</f>
        <v>-1.8419748415164201</v>
      </c>
    </row>
    <row r="41" spans="1:13" x14ac:dyDescent="0.45">
      <c r="A41" s="24" t="s">
        <v>33</v>
      </c>
      <c r="B41" s="56">
        <f>VLOOKUP($A41,'YTD Raw Data'!$B:$Q,5,FALSE)</f>
        <v>61.305631856557802</v>
      </c>
      <c r="C41" s="52">
        <f>VLOOKUP($A41,'YTD Raw Data'!$B:$Q,6,FALSE)</f>
        <v>64.396237248845694</v>
      </c>
      <c r="D41" s="53">
        <f>VLOOKUP($A41,'YTD Raw Data'!$B:$Q,7,FALSE)</f>
        <v>93.226593410758099</v>
      </c>
      <c r="E41" s="53">
        <f>VLOOKUP($A41,'YTD Raw Data'!$B:$Q,8,FALSE)</f>
        <v>88.382062664739706</v>
      </c>
      <c r="F41" s="53">
        <f>VLOOKUP($A41,'YTD Raw Data'!$B:$Q,9,FALSE)</f>
        <v>57.153152148809397</v>
      </c>
      <c r="G41" s="53">
        <f>VLOOKUP($A41,'YTD Raw Data'!$B:$Q,10,FALSE)</f>
        <v>56.914722759009301</v>
      </c>
      <c r="H41" s="52">
        <f>VLOOKUP($A41,'YTD Raw Data'!$B:$Q,11,FALSE)</f>
        <v>-4.7993571120388498</v>
      </c>
      <c r="I41" s="52">
        <f>VLOOKUP($A41,'YTD Raw Data'!$B:$Q,12,FALSE)</f>
        <v>5.4813506269877497</v>
      </c>
      <c r="J41" s="52">
        <f>VLOOKUP($A41,'YTD Raw Data'!$B:$Q,13,FALSE)</f>
        <v>0.41892392379678201</v>
      </c>
      <c r="K41" s="52">
        <f>VLOOKUP($A41,'YTD Raw Data'!$B:$Q,14,FALSE)</f>
        <v>1.75666542827484</v>
      </c>
      <c r="L41" s="52">
        <f>VLOOKUP($A41,'YTD Raw Data'!$B:$Q,15,FALSE)</f>
        <v>1.3321607643328399</v>
      </c>
      <c r="M41" s="57">
        <f>VLOOKUP($A41,'YTD Raw Data'!$B:$Q,16,FALSE)</f>
        <v>-3.5311315000928101</v>
      </c>
    </row>
    <row r="42" spans="1:13" x14ac:dyDescent="0.45">
      <c r="A42" s="24" t="s">
        <v>64</v>
      </c>
      <c r="B42" s="56">
        <f>VLOOKUP($A42,'YTD Raw Data'!$B:$Q,5,FALSE)</f>
        <v>60.674641663972402</v>
      </c>
      <c r="C42" s="52">
        <f>VLOOKUP($A42,'YTD Raw Data'!$B:$Q,6,FALSE)</f>
        <v>57.125408628803299</v>
      </c>
      <c r="D42" s="53">
        <f>VLOOKUP($A42,'YTD Raw Data'!$B:$Q,7,FALSE)</f>
        <v>180.56104085257499</v>
      </c>
      <c r="E42" s="53">
        <f>VLOOKUP($A42,'YTD Raw Data'!$B:$Q,8,FALSE)</f>
        <v>172.31867236825499</v>
      </c>
      <c r="F42" s="53">
        <f>VLOOKUP($A42,'YTD Raw Data'!$B:$Q,9,FALSE)</f>
        <v>109.55476452203899</v>
      </c>
      <c r="G42" s="53">
        <f>VLOOKUP($A42,'YTD Raw Data'!$B:$Q,10,FALSE)</f>
        <v>98.437745734094904</v>
      </c>
      <c r="H42" s="52">
        <f>VLOOKUP($A42,'YTD Raw Data'!$B:$Q,11,FALSE)</f>
        <v>6.2130549616400401</v>
      </c>
      <c r="I42" s="52">
        <f>VLOOKUP($A42,'YTD Raw Data'!$B:$Q,12,FALSE)</f>
        <v>4.7832126205716499</v>
      </c>
      <c r="J42" s="52">
        <f>VLOOKUP($A42,'YTD Raw Data'!$B:$Q,13,FALSE)</f>
        <v>11.293451211259899</v>
      </c>
      <c r="K42" s="52">
        <f>VLOOKUP($A42,'YTD Raw Data'!$B:$Q,14,FALSE)</f>
        <v>11.293451211259899</v>
      </c>
      <c r="L42" s="52">
        <f>VLOOKUP($A42,'YTD Raw Data'!$B:$Q,15,FALSE)</f>
        <v>0</v>
      </c>
      <c r="M42" s="57">
        <f>VLOOKUP($A42,'YTD Raw Data'!$B:$Q,16,FALSE)</f>
        <v>6.2130549616400401</v>
      </c>
    </row>
    <row r="43" spans="1:13" x14ac:dyDescent="0.45">
      <c r="A43" s="24" t="s">
        <v>31</v>
      </c>
      <c r="B43" s="56">
        <f>VLOOKUP($A43,'YTD Raw Data'!$B:$Q,5,FALSE)</f>
        <v>59.645048143985001</v>
      </c>
      <c r="C43" s="52">
        <f>VLOOKUP($A43,'YTD Raw Data'!$B:$Q,6,FALSE)</f>
        <v>61.205982268622002</v>
      </c>
      <c r="D43" s="53">
        <f>VLOOKUP($A43,'YTD Raw Data'!$B:$Q,7,FALSE)</f>
        <v>112.23480701595</v>
      </c>
      <c r="E43" s="53">
        <f>VLOOKUP($A43,'YTD Raw Data'!$B:$Q,8,FALSE)</f>
        <v>106.699718828474</v>
      </c>
      <c r="F43" s="53">
        <f>VLOOKUP($A43,'YTD Raw Data'!$B:$Q,9,FALSE)</f>
        <v>66.942504678972298</v>
      </c>
      <c r="G43" s="53">
        <f>VLOOKUP($A43,'YTD Raw Data'!$B:$Q,10,FALSE)</f>
        <v>65.306610986825703</v>
      </c>
      <c r="H43" s="52">
        <f>VLOOKUP($A43,'YTD Raw Data'!$B:$Q,11,FALSE)</f>
        <v>-2.55029666509783</v>
      </c>
      <c r="I43" s="52">
        <f>VLOOKUP($A43,'YTD Raw Data'!$B:$Q,12,FALSE)</f>
        <v>5.1875377444751303</v>
      </c>
      <c r="J43" s="52">
        <f>VLOOKUP($A43,'YTD Raw Data'!$B:$Q,13,FALSE)</f>
        <v>2.50494347727926</v>
      </c>
      <c r="K43" s="52">
        <f>VLOOKUP($A43,'YTD Raw Data'!$B:$Q,14,FALSE)</f>
        <v>4.5249196468331796</v>
      </c>
      <c r="L43" s="52">
        <f>VLOOKUP($A43,'YTD Raw Data'!$B:$Q,15,FALSE)</f>
        <v>1.9706134172949901</v>
      </c>
      <c r="M43" s="57">
        <f>VLOOKUP($A43,'YTD Raw Data'!$B:$Q,16,FALSE)</f>
        <v>-0.62993973606608</v>
      </c>
    </row>
    <row r="44" spans="1:13" x14ac:dyDescent="0.45">
      <c r="A44" s="24" t="s">
        <v>32</v>
      </c>
      <c r="B44" s="56">
        <f>VLOOKUP($A44,'YTD Raw Data'!$B:$Q,5,FALSE)</f>
        <v>56.608453556061697</v>
      </c>
      <c r="C44" s="52">
        <f>VLOOKUP($A44,'YTD Raw Data'!$B:$Q,6,FALSE)</f>
        <v>60.310997215894702</v>
      </c>
      <c r="D44" s="53">
        <f>VLOOKUP($A44,'YTD Raw Data'!$B:$Q,7,FALSE)</f>
        <v>95.8235712185907</v>
      </c>
      <c r="E44" s="53">
        <f>VLOOKUP($A44,'YTD Raw Data'!$B:$Q,8,FALSE)</f>
        <v>90.315987712386701</v>
      </c>
      <c r="F44" s="53">
        <f>VLOOKUP($A44,'YTD Raw Data'!$B:$Q,9,FALSE)</f>
        <v>54.2442418090356</v>
      </c>
      <c r="G44" s="53">
        <f>VLOOKUP($A44,'YTD Raw Data'!$B:$Q,10,FALSE)</f>
        <v>54.4704728347253</v>
      </c>
      <c r="H44" s="52">
        <f>VLOOKUP($A44,'YTD Raw Data'!$B:$Q,11,FALSE)</f>
        <v>-6.1390854582937697</v>
      </c>
      <c r="I44" s="52">
        <f>VLOOKUP($A44,'YTD Raw Data'!$B:$Q,12,FALSE)</f>
        <v>6.0981268607092902</v>
      </c>
      <c r="J44" s="52">
        <f>VLOOKUP($A44,'YTD Raw Data'!$B:$Q,13,FALSE)</f>
        <v>-0.41532781691859</v>
      </c>
      <c r="K44" s="52">
        <f>VLOOKUP($A44,'YTD Raw Data'!$B:$Q,14,FALSE)</f>
        <v>-0.41532781691859</v>
      </c>
      <c r="L44" s="52">
        <f>VLOOKUP($A44,'YTD Raw Data'!$B:$Q,15,FALSE)</f>
        <v>0</v>
      </c>
      <c r="M44" s="57">
        <f>VLOOKUP($A44,'YTD Raw Data'!$B:$Q,16,FALSE)</f>
        <v>-6.1390854582937697</v>
      </c>
    </row>
    <row r="45" spans="1:13" x14ac:dyDescent="0.45">
      <c r="A45" s="24"/>
      <c r="B45" s="23"/>
      <c r="C45" s="54"/>
      <c r="D45" s="55"/>
      <c r="E45" s="55"/>
      <c r="F45" s="55"/>
      <c r="G45" s="55"/>
      <c r="H45" s="54"/>
      <c r="I45" s="54"/>
      <c r="J45" s="54"/>
      <c r="K45" s="54"/>
      <c r="L45" s="54"/>
      <c r="M45" s="58"/>
    </row>
    <row r="46" spans="1:13" x14ac:dyDescent="0.45">
      <c r="A46" s="22" t="s">
        <v>49</v>
      </c>
      <c r="B46" s="23"/>
      <c r="C46" s="54"/>
      <c r="D46" s="55"/>
      <c r="E46" s="55"/>
      <c r="F46" s="55"/>
      <c r="G46" s="55"/>
      <c r="H46" s="54"/>
      <c r="I46" s="54"/>
      <c r="J46" s="54"/>
      <c r="K46" s="54"/>
      <c r="L46" s="54"/>
      <c r="M46" s="58"/>
    </row>
    <row r="47" spans="1:13" x14ac:dyDescent="0.45">
      <c r="A47" s="24" t="s">
        <v>50</v>
      </c>
      <c r="B47" s="56">
        <f>VLOOKUP($A47,'YTD Raw Data'!$B:$Q,5,FALSE)</f>
        <v>57.9727830386352</v>
      </c>
      <c r="C47" s="52">
        <f>VLOOKUP($A47,'YTD Raw Data'!$B:$Q,6,FALSE)</f>
        <v>59.218484948929103</v>
      </c>
      <c r="D47" s="53">
        <f>VLOOKUP($A47,'YTD Raw Data'!$B:$Q,7,FALSE)</f>
        <v>117.22605180741</v>
      </c>
      <c r="E47" s="53">
        <f>VLOOKUP($A47,'YTD Raw Data'!$B:$Q,8,FALSE)</f>
        <v>110.92209641070301</v>
      </c>
      <c r="F47" s="53">
        <f>VLOOKUP($A47,'YTD Raw Data'!$B:$Q,9,FALSE)</f>
        <v>67.959204679068506</v>
      </c>
      <c r="G47" s="53">
        <f>VLOOKUP($A47,'YTD Raw Data'!$B:$Q,10,FALSE)</f>
        <v>65.686384968009307</v>
      </c>
      <c r="H47" s="52">
        <f>VLOOKUP($A47,'YTD Raw Data'!$B:$Q,11,FALSE)</f>
        <v>-2.1035693692065802</v>
      </c>
      <c r="I47" s="52">
        <f>VLOOKUP($A47,'YTD Raw Data'!$B:$Q,12,FALSE)</f>
        <v>5.6832277794010402</v>
      </c>
      <c r="J47" s="52">
        <f>VLOOKUP($A47,'YTD Raw Data'!$B:$Q,13,FALSE)</f>
        <v>3.4601077714447301</v>
      </c>
      <c r="K47" s="52">
        <f>VLOOKUP($A47,'YTD Raw Data'!$B:$Q,14,FALSE)</f>
        <v>4.4401749393510404</v>
      </c>
      <c r="L47" s="52">
        <f>VLOOKUP($A47,'YTD Raw Data'!$B:$Q,15,FALSE)</f>
        <v>0.94728991590786904</v>
      </c>
      <c r="M47" s="57">
        <f>VLOOKUP($A47,'YTD Raw Data'!$B:$Q,16,FALSE)</f>
        <v>-1.17620635380733</v>
      </c>
    </row>
    <row r="48" spans="1:13" x14ac:dyDescent="0.45">
      <c r="A48" s="24" t="s">
        <v>51</v>
      </c>
      <c r="B48" s="56">
        <f>VLOOKUP($A48,'YTD Raw Data'!$B:$Q,5,FALSE)</f>
        <v>52.0172516867366</v>
      </c>
      <c r="C48" s="52">
        <f>VLOOKUP($A48,'YTD Raw Data'!$B:$Q,6,FALSE)</f>
        <v>49.0392006149116</v>
      </c>
      <c r="D48" s="53">
        <f>VLOOKUP($A48,'YTD Raw Data'!$B:$Q,7,FALSE)</f>
        <v>98.282728422020398</v>
      </c>
      <c r="E48" s="53">
        <f>VLOOKUP($A48,'YTD Raw Data'!$B:$Q,8,FALSE)</f>
        <v>97.858912748171306</v>
      </c>
      <c r="F48" s="53">
        <f>VLOOKUP($A48,'YTD Raw Data'!$B:$Q,9,FALSE)</f>
        <v>51.123974207874198</v>
      </c>
      <c r="G48" s="53">
        <f>VLOOKUP($A48,'YTD Raw Data'!$B:$Q,10,FALSE)</f>
        <v>47.989228542147004</v>
      </c>
      <c r="H48" s="52">
        <f>VLOOKUP($A48,'YTD Raw Data'!$B:$Q,11,FALSE)</f>
        <v>6.0727969348658997</v>
      </c>
      <c r="I48" s="52">
        <f>VLOOKUP($A48,'YTD Raw Data'!$B:$Q,12,FALSE)</f>
        <v>0.43308847599781602</v>
      </c>
      <c r="J48" s="52">
        <f>VLOOKUP($A48,'YTD Raw Data'!$B:$Q,13,FALSE)</f>
        <v>6.5321859945593603</v>
      </c>
      <c r="K48" s="52">
        <f>VLOOKUP($A48,'YTD Raw Data'!$B:$Q,14,FALSE)</f>
        <v>6.5321859945593603</v>
      </c>
      <c r="L48" s="52">
        <f>VLOOKUP($A48,'YTD Raw Data'!$B:$Q,15,FALSE)</f>
        <v>0</v>
      </c>
      <c r="M48" s="57">
        <f>VLOOKUP($A48,'YTD Raw Data'!$B:$Q,16,FALSE)</f>
        <v>6.0727969348658997</v>
      </c>
    </row>
    <row r="49" spans="1:13" x14ac:dyDescent="0.45">
      <c r="A49" s="24" t="s">
        <v>52</v>
      </c>
      <c r="B49" s="56">
        <f>VLOOKUP($A49,'YTD Raw Data'!$B:$Q,5,FALSE)</f>
        <v>46.219380656860103</v>
      </c>
      <c r="C49" s="52">
        <f>VLOOKUP($A49,'YTD Raw Data'!$B:$Q,6,FALSE)</f>
        <v>45.122008410060801</v>
      </c>
      <c r="D49" s="53">
        <f>VLOOKUP($A49,'YTD Raw Data'!$B:$Q,7,FALSE)</f>
        <v>97.158479893123996</v>
      </c>
      <c r="E49" s="53">
        <f>VLOOKUP($A49,'YTD Raw Data'!$B:$Q,8,FALSE)</f>
        <v>101.353297072579</v>
      </c>
      <c r="F49" s="53">
        <f>VLOOKUP($A49,'YTD Raw Data'!$B:$Q,9,FALSE)</f>
        <v>44.906047662221901</v>
      </c>
      <c r="G49" s="53">
        <f>VLOOKUP($A49,'YTD Raw Data'!$B:$Q,10,FALSE)</f>
        <v>45.732643228963099</v>
      </c>
      <c r="H49" s="52">
        <f>VLOOKUP($A49,'YTD Raw Data'!$B:$Q,11,FALSE)</f>
        <v>2.4320110860904198</v>
      </c>
      <c r="I49" s="52">
        <f>VLOOKUP($A49,'YTD Raw Data'!$B:$Q,12,FALSE)</f>
        <v>-4.1388068278146299</v>
      </c>
      <c r="J49" s="52">
        <f>VLOOKUP($A49,'YTD Raw Data'!$B:$Q,13,FALSE)</f>
        <v>-1.80745198260852</v>
      </c>
      <c r="K49" s="52">
        <f>VLOOKUP($A49,'YTD Raw Data'!$B:$Q,14,FALSE)</f>
        <v>-1.80745198260852</v>
      </c>
      <c r="L49" s="52">
        <f>VLOOKUP($A49,'YTD Raw Data'!$B:$Q,15,FALSE)</f>
        <v>0</v>
      </c>
      <c r="M49" s="57">
        <f>VLOOKUP($A49,'YTD Raw Data'!$B:$Q,16,FALSE)</f>
        <v>2.4320110860904198</v>
      </c>
    </row>
    <row r="50" spans="1:13" x14ac:dyDescent="0.45">
      <c r="A50" s="24" t="s">
        <v>53</v>
      </c>
      <c r="B50" s="56">
        <f>VLOOKUP($A50,'YTD Raw Data'!$B:$Q,5,FALSE)</f>
        <v>52.081509170924399</v>
      </c>
      <c r="C50" s="52">
        <f>VLOOKUP($A50,'YTD Raw Data'!$B:$Q,6,FALSE)</f>
        <v>53.119422115755398</v>
      </c>
      <c r="D50" s="53">
        <f>VLOOKUP($A50,'YTD Raw Data'!$B:$Q,7,FALSE)</f>
        <v>106.603128641129</v>
      </c>
      <c r="E50" s="53">
        <f>VLOOKUP($A50,'YTD Raw Data'!$B:$Q,8,FALSE)</f>
        <v>104.014179665958</v>
      </c>
      <c r="F50" s="53">
        <f>VLOOKUP($A50,'YTD Raw Data'!$B:$Q,9,FALSE)</f>
        <v>55.520518219722199</v>
      </c>
      <c r="G50" s="53">
        <f>VLOOKUP($A50,'YTD Raw Data'!$B:$Q,10,FALSE)</f>
        <v>55.251731157000499</v>
      </c>
      <c r="H50" s="52">
        <f>VLOOKUP($A50,'YTD Raw Data'!$B:$Q,11,FALSE)</f>
        <v>-1.9539236375148701</v>
      </c>
      <c r="I50" s="52">
        <f>VLOOKUP($A50,'YTD Raw Data'!$B:$Q,12,FALSE)</f>
        <v>2.4890346522809499</v>
      </c>
      <c r="J50" s="52">
        <f>VLOOKUP($A50,'YTD Raw Data'!$B:$Q,13,FALSE)</f>
        <v>0.48647717834922699</v>
      </c>
      <c r="K50" s="52">
        <f>VLOOKUP($A50,'YTD Raw Data'!$B:$Q,14,FALSE)</f>
        <v>1.02100934337817</v>
      </c>
      <c r="L50" s="52">
        <f>VLOOKUP($A50,'YTD Raw Data'!$B:$Q,15,FALSE)</f>
        <v>0.53194437703316699</v>
      </c>
      <c r="M50" s="57">
        <f>VLOOKUP($A50,'YTD Raw Data'!$B:$Q,16,FALSE)</f>
        <v>-1.4323730474029801</v>
      </c>
    </row>
    <row r="51" spans="1:13" x14ac:dyDescent="0.45">
      <c r="A51" s="25" t="s">
        <v>54</v>
      </c>
      <c r="B51" s="56">
        <f>VLOOKUP($A51,'YTD Raw Data'!$B:$Q,5,FALSE)</f>
        <v>60.9637681220795</v>
      </c>
      <c r="C51" s="52">
        <f>VLOOKUP($A51,'YTD Raw Data'!$B:$Q,6,FALSE)</f>
        <v>59.449691511447703</v>
      </c>
      <c r="D51" s="53">
        <f>VLOOKUP($A51,'YTD Raw Data'!$B:$Q,7,FALSE)</f>
        <v>139.93386168951599</v>
      </c>
      <c r="E51" s="53">
        <f>VLOOKUP($A51,'YTD Raw Data'!$B:$Q,8,FALSE)</f>
        <v>133.935846759149</v>
      </c>
      <c r="F51" s="53">
        <f>VLOOKUP($A51,'YTD Raw Data'!$B:$Q,9,FALSE)</f>
        <v>85.308954964668402</v>
      </c>
      <c r="G51" s="53">
        <f>VLOOKUP($A51,'YTD Raw Data'!$B:$Q,10,FALSE)</f>
        <v>79.624447721559903</v>
      </c>
      <c r="H51" s="52">
        <f>VLOOKUP($A51,'YTD Raw Data'!$B:$Q,11,FALSE)</f>
        <v>2.5468199617827598</v>
      </c>
      <c r="I51" s="52">
        <f>VLOOKUP($A51,'YTD Raw Data'!$B:$Q,12,FALSE)</f>
        <v>4.4782745437468199</v>
      </c>
      <c r="J51" s="52">
        <f>VLOOKUP($A51,'YTD Raw Data'!$B:$Q,13,FALSE)</f>
        <v>7.1391480955531703</v>
      </c>
      <c r="K51" s="52">
        <f>VLOOKUP($A51,'YTD Raw Data'!$B:$Q,14,FALSE)</f>
        <v>9.5949735583960507</v>
      </c>
      <c r="L51" s="52">
        <f>VLOOKUP($A51,'YTD Raw Data'!$B:$Q,15,FALSE)</f>
        <v>2.2921831155989998</v>
      </c>
      <c r="M51" s="57">
        <f>VLOOKUP($A51,'YTD Raw Data'!$B:$Q,16,FALSE)</f>
        <v>4.89738085453045</v>
      </c>
    </row>
    <row r="52" spans="1:13" x14ac:dyDescent="0.45">
      <c r="A52" s="24" t="s">
        <v>55</v>
      </c>
      <c r="B52" s="56">
        <f>VLOOKUP($A52,'YTD Raw Data'!$B:$Q,5,FALSE)</f>
        <v>45.562836434696599</v>
      </c>
      <c r="C52" s="52">
        <f>VLOOKUP($A52,'YTD Raw Data'!$B:$Q,6,FALSE)</f>
        <v>47.413854469696602</v>
      </c>
      <c r="D52" s="53">
        <f>VLOOKUP($A52,'YTD Raw Data'!$B:$Q,7,FALSE)</f>
        <v>96.214574983327694</v>
      </c>
      <c r="E52" s="53">
        <f>VLOOKUP($A52,'YTD Raw Data'!$B:$Q,8,FALSE)</f>
        <v>96.133556620958799</v>
      </c>
      <c r="F52" s="53">
        <f>VLOOKUP($A52,'YTD Raw Data'!$B:$Q,9,FALSE)</f>
        <v>43.838089425992202</v>
      </c>
      <c r="G52" s="53">
        <f>VLOOKUP($A52,'YTD Raw Data'!$B:$Q,10,FALSE)</f>
        <v>45.580624632804799</v>
      </c>
      <c r="H52" s="52">
        <f>VLOOKUP($A52,'YTD Raw Data'!$B:$Q,11,FALSE)</f>
        <v>-3.90396025740321</v>
      </c>
      <c r="I52" s="52">
        <f>VLOOKUP($A52,'YTD Raw Data'!$B:$Q,12,FALSE)</f>
        <v>8.4276880224412098E-2</v>
      </c>
      <c r="J52" s="52">
        <f>VLOOKUP($A52,'YTD Raw Data'!$B:$Q,13,FALSE)</f>
        <v>-3.82297351308894</v>
      </c>
      <c r="K52" s="52">
        <f>VLOOKUP($A52,'YTD Raw Data'!$B:$Q,14,FALSE)</f>
        <v>-3.8645993029588901</v>
      </c>
      <c r="L52" s="52">
        <f>VLOOKUP($A52,'YTD Raw Data'!$B:$Q,15,FALSE)</f>
        <v>-4.3280387625225999E-2</v>
      </c>
      <c r="M52" s="57">
        <f>VLOOKUP($A52,'YTD Raw Data'!$B:$Q,16,FALSE)</f>
        <v>-3.9455509958963</v>
      </c>
    </row>
    <row r="53" spans="1:13" x14ac:dyDescent="0.45">
      <c r="A53" s="24" t="s">
        <v>56</v>
      </c>
      <c r="B53" s="56">
        <f>VLOOKUP($A53,'YTD Raw Data'!$B:$Q,5,FALSE)</f>
        <v>54.042897823758302</v>
      </c>
      <c r="C53" s="52">
        <f>VLOOKUP($A53,'YTD Raw Data'!$B:$Q,6,FALSE)</f>
        <v>52.519346740171301</v>
      </c>
      <c r="D53" s="53">
        <f>VLOOKUP($A53,'YTD Raw Data'!$B:$Q,7,FALSE)</f>
        <v>101.414068742144</v>
      </c>
      <c r="E53" s="53">
        <f>VLOOKUP($A53,'YTD Raw Data'!$B:$Q,8,FALSE)</f>
        <v>94.573808169762302</v>
      </c>
      <c r="F53" s="53">
        <f>VLOOKUP($A53,'YTD Raw Data'!$B:$Q,9,FALSE)</f>
        <v>54.807101549233202</v>
      </c>
      <c r="G53" s="53">
        <f>VLOOKUP($A53,'YTD Raw Data'!$B:$Q,10,FALSE)</f>
        <v>49.669546238061898</v>
      </c>
      <c r="H53" s="52">
        <f>VLOOKUP($A53,'YTD Raw Data'!$B:$Q,11,FALSE)</f>
        <v>2.9009330430641298</v>
      </c>
      <c r="I53" s="52">
        <f>VLOOKUP($A53,'YTD Raw Data'!$B:$Q,12,FALSE)</f>
        <v>7.2327219393594504</v>
      </c>
      <c r="J53" s="52">
        <f>VLOOKUP($A53,'YTD Raw Data'!$B:$Q,13,FALSE)</f>
        <v>10.3434714030754</v>
      </c>
      <c r="K53" s="52">
        <f>VLOOKUP($A53,'YTD Raw Data'!$B:$Q,14,FALSE)</f>
        <v>9.3153468151129104</v>
      </c>
      <c r="L53" s="52">
        <f>VLOOKUP($A53,'YTD Raw Data'!$B:$Q,15,FALSE)</f>
        <v>-0.93174935942231496</v>
      </c>
      <c r="M53" s="57">
        <f>VLOOKUP($A53,'YTD Raw Data'!$B:$Q,16,FALSE)</f>
        <v>1.9421542585957901</v>
      </c>
    </row>
    <row r="54" spans="1:13" x14ac:dyDescent="0.45">
      <c r="A54" s="25" t="s">
        <v>57</v>
      </c>
      <c r="B54" s="56">
        <f>VLOOKUP($A54,'YTD Raw Data'!$B:$Q,5,FALSE)</f>
        <v>46.1693376148909</v>
      </c>
      <c r="C54" s="52">
        <f>VLOOKUP($A54,'YTD Raw Data'!$B:$Q,6,FALSE)</f>
        <v>45.456821508358303</v>
      </c>
      <c r="D54" s="53">
        <f>VLOOKUP($A54,'YTD Raw Data'!$B:$Q,7,FALSE)</f>
        <v>104.71909655913601</v>
      </c>
      <c r="E54" s="53">
        <f>VLOOKUP($A54,'YTD Raw Data'!$B:$Q,8,FALSE)</f>
        <v>102.590681749495</v>
      </c>
      <c r="F54" s="53">
        <f>VLOOKUP($A54,'YTD Raw Data'!$B:$Q,9,FALSE)</f>
        <v>48.348113237651503</v>
      </c>
      <c r="G54" s="53">
        <f>VLOOKUP($A54,'YTD Raw Data'!$B:$Q,10,FALSE)</f>
        <v>46.6344630870759</v>
      </c>
      <c r="H54" s="52">
        <f>VLOOKUP($A54,'YTD Raw Data'!$B:$Q,11,FALSE)</f>
        <v>1.5674569468118</v>
      </c>
      <c r="I54" s="52">
        <f>VLOOKUP($A54,'YTD Raw Data'!$B:$Q,12,FALSE)</f>
        <v>2.0746667956051601</v>
      </c>
      <c r="J54" s="52">
        <f>VLOOKUP($A54,'YTD Raw Data'!$B:$Q,13,FALSE)</f>
        <v>3.6746432512278702</v>
      </c>
      <c r="K54" s="52">
        <f>VLOOKUP($A54,'YTD Raw Data'!$B:$Q,14,FALSE)</f>
        <v>5.9524345042322802</v>
      </c>
      <c r="L54" s="52">
        <f>VLOOKUP($A54,'YTD Raw Data'!$B:$Q,15,FALSE)</f>
        <v>2.1970572375009598</v>
      </c>
      <c r="M54" s="57">
        <f>VLOOKUP($A54,'YTD Raw Data'!$B:$Q,16,FALSE)</f>
        <v>3.7989521106074</v>
      </c>
    </row>
    <row r="55" spans="1:13" x14ac:dyDescent="0.45">
      <c r="A55" s="24" t="s">
        <v>58</v>
      </c>
      <c r="B55" s="56">
        <f>VLOOKUP($A55,'YTD Raw Data'!$B:$Q,5,FALSE)</f>
        <v>46.610705596107003</v>
      </c>
      <c r="C55" s="52">
        <f>VLOOKUP($A55,'YTD Raw Data'!$B:$Q,6,FALSE)</f>
        <v>46.730738037307297</v>
      </c>
      <c r="D55" s="53">
        <f>VLOOKUP($A55,'YTD Raw Data'!$B:$Q,7,FALSE)</f>
        <v>85.993087992204707</v>
      </c>
      <c r="E55" s="53">
        <f>VLOOKUP($A55,'YTD Raw Data'!$B:$Q,8,FALSE)</f>
        <v>82.967229386139906</v>
      </c>
      <c r="F55" s="53">
        <f>VLOOKUP($A55,'YTD Raw Data'!$B:$Q,9,FALSE)</f>
        <v>40.081985077047797</v>
      </c>
      <c r="G55" s="53">
        <f>VLOOKUP($A55,'YTD Raw Data'!$B:$Q,10,FALSE)</f>
        <v>38.771198621248899</v>
      </c>
      <c r="H55" s="52">
        <f>VLOOKUP($A55,'YTD Raw Data'!$B:$Q,11,FALSE)</f>
        <v>-0.25685971641298799</v>
      </c>
      <c r="I55" s="52">
        <f>VLOOKUP($A55,'YTD Raw Data'!$B:$Q,12,FALSE)</f>
        <v>3.6470527320878001</v>
      </c>
      <c r="J55" s="52">
        <f>VLOOKUP($A55,'YTD Raw Data'!$B:$Q,13,FALSE)</f>
        <v>3.3808252063697402</v>
      </c>
      <c r="K55" s="52">
        <f>VLOOKUP($A55,'YTD Raw Data'!$B:$Q,14,FALSE)</f>
        <v>3.3808252063697402</v>
      </c>
      <c r="L55" s="52">
        <f>VLOOKUP($A55,'YTD Raw Data'!$B:$Q,15,FALSE)</f>
        <v>0</v>
      </c>
      <c r="M55" s="57">
        <f>VLOOKUP($A55,'YTD Raw Data'!$B:$Q,16,FALSE)</f>
        <v>-0.25685971641298799</v>
      </c>
    </row>
    <row r="56" spans="1:13" ht="16.5" thickBot="1" x14ac:dyDescent="0.5">
      <c r="A56" s="24" t="s">
        <v>59</v>
      </c>
      <c r="B56" s="59">
        <f>VLOOKUP($A56,'YTD Raw Data'!$B:$Q,5,FALSE)</f>
        <v>50.994669918779699</v>
      </c>
      <c r="C56" s="60">
        <f>VLOOKUP($A56,'YTD Raw Data'!$B:$Q,6,FALSE)</f>
        <v>49.432134420106102</v>
      </c>
      <c r="D56" s="61">
        <f>VLOOKUP($A56,'YTD Raw Data'!$B:$Q,7,FALSE)</f>
        <v>109.894516736014</v>
      </c>
      <c r="E56" s="61">
        <f>VLOOKUP($A56,'YTD Raw Data'!$B:$Q,8,FALSE)</f>
        <v>104.46770941822901</v>
      </c>
      <c r="F56" s="61">
        <f>VLOOKUP($A56,'YTD Raw Data'!$B:$Q,9,FALSE)</f>
        <v>56.040346068368599</v>
      </c>
      <c r="G56" s="61">
        <f>VLOOKUP($A56,'YTD Raw Data'!$B:$Q,10,FALSE)</f>
        <v>51.640618545225102</v>
      </c>
      <c r="H56" s="60">
        <f>VLOOKUP($A56,'YTD Raw Data'!$B:$Q,11,FALSE)</f>
        <v>3.16097113143883</v>
      </c>
      <c r="I56" s="60">
        <f>VLOOKUP($A56,'YTD Raw Data'!$B:$Q,12,FALSE)</f>
        <v>5.1947222237436002</v>
      </c>
      <c r="J56" s="60">
        <f>VLOOKUP($A56,'YTD Raw Data'!$B:$Q,13,FALSE)</f>
        <v>8.5198970250334103</v>
      </c>
      <c r="K56" s="60">
        <f>VLOOKUP($A56,'YTD Raw Data'!$B:$Q,14,FALSE)</f>
        <v>8.4084926954261405</v>
      </c>
      <c r="L56" s="60">
        <f>VLOOKUP($A56,'YTD Raw Data'!$B:$Q,15,FALSE)</f>
        <v>-0.102657975782612</v>
      </c>
      <c r="M56" s="62">
        <f>VLOOKUP($A56,'YTD Raw Data'!$B:$Q,16,FALSE)</f>
        <v>3.0550681666776098</v>
      </c>
    </row>
    <row r="57" spans="1:13" ht="14.25" customHeight="1" x14ac:dyDescent="0.45">
      <c r="B57" s="85" t="s">
        <v>65</v>
      </c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</row>
    <row r="58" spans="1:13" x14ac:dyDescent="0.45"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</row>
    <row r="65" spans="6:6" x14ac:dyDescent="0.45">
      <c r="F65" s="51"/>
    </row>
  </sheetData>
  <sheetProtection algorithmName="SHA-512" hashValue="k5HMdTJ2TL73AUeX3r6oQkICbLfbWa2OpoKWPwrWFsXH28Wu3GL+F0gdLDm2B80tc9imKqcQx6rdoF3gkkJ3Lw==" saltValue="MW0F6GP0qS9zA+yr0qh6wA==" spinCount="100000" sheet="1" formatCells="0" formatColumns="0" formatRows="0"/>
  <mergeCells count="7">
    <mergeCell ref="B57:M58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6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A54F0F"/>
  </sheetPr>
  <dimension ref="A1:R59"/>
  <sheetViews>
    <sheetView zoomScale="112" zoomScaleNormal="112" workbookViewId="0">
      <selection activeCell="F6" sqref="F6:Q6"/>
    </sheetView>
  </sheetViews>
  <sheetFormatPr defaultColWidth="8.81640625" defaultRowHeight="12.5" x14ac:dyDescent="0.25"/>
  <cols>
    <col min="1" max="1" width="43.26953125" bestFit="1" customWidth="1"/>
    <col min="2" max="2" width="21.7265625" customWidth="1"/>
    <col min="12" max="12" width="12.1796875" customWidth="1"/>
  </cols>
  <sheetData>
    <row r="1" spans="1:18" ht="25" x14ac:dyDescent="0.5">
      <c r="A1" s="47" t="s">
        <v>80</v>
      </c>
      <c r="B1" s="49"/>
      <c r="C1" s="48" t="s">
        <v>60</v>
      </c>
      <c r="D1" s="50"/>
      <c r="E1" s="1"/>
      <c r="F1" s="95" t="s">
        <v>81</v>
      </c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8" ht="25" x14ac:dyDescent="0.5">
      <c r="A2" s="28"/>
      <c r="B2" s="1"/>
      <c r="C2" s="26"/>
      <c r="D2" s="27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8" x14ac:dyDescent="0.25">
      <c r="A3" s="29"/>
      <c r="B3" s="1"/>
      <c r="C3" s="29"/>
      <c r="D3" s="30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x14ac:dyDescent="0.25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8" x14ac:dyDescent="0.25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8" ht="13" x14ac:dyDescent="0.25">
      <c r="A6" s="2"/>
      <c r="B6" s="31"/>
      <c r="C6" s="96" t="s">
        <v>0</v>
      </c>
      <c r="D6" s="97"/>
      <c r="E6" s="32"/>
      <c r="F6" s="95" t="s">
        <v>81</v>
      </c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8" ht="13" x14ac:dyDescent="0.3">
      <c r="A7" s="4"/>
      <c r="B7" s="33"/>
      <c r="C7" s="3"/>
      <c r="D7" s="17"/>
      <c r="E7" s="34"/>
      <c r="F7" s="98" t="s">
        <v>1</v>
      </c>
      <c r="G7" s="99"/>
      <c r="H7" s="98" t="s">
        <v>2</v>
      </c>
      <c r="I7" s="99"/>
      <c r="J7" s="98" t="s">
        <v>3</v>
      </c>
      <c r="K7" s="99"/>
      <c r="L7" s="67" t="s">
        <v>82</v>
      </c>
      <c r="M7" s="68"/>
      <c r="N7" s="68"/>
      <c r="O7" s="68"/>
      <c r="P7" s="68"/>
      <c r="Q7" s="69"/>
    </row>
    <row r="8" spans="1:18" x14ac:dyDescent="0.25">
      <c r="A8" s="6"/>
      <c r="B8" s="35"/>
      <c r="C8" s="5" t="s">
        <v>4</v>
      </c>
      <c r="D8" s="5" t="s">
        <v>5</v>
      </c>
      <c r="E8" s="36"/>
      <c r="F8" s="5">
        <v>2024</v>
      </c>
      <c r="G8" s="70">
        <v>2023</v>
      </c>
      <c r="H8" s="5">
        <v>2024</v>
      </c>
      <c r="I8" s="70">
        <v>2023</v>
      </c>
      <c r="J8" s="5">
        <v>2024</v>
      </c>
      <c r="K8" s="70">
        <v>2023</v>
      </c>
      <c r="L8" s="5" t="s">
        <v>6</v>
      </c>
      <c r="M8" s="71" t="s">
        <v>2</v>
      </c>
      <c r="N8" s="71" t="s">
        <v>3</v>
      </c>
      <c r="O8" s="72" t="s">
        <v>7</v>
      </c>
      <c r="P8" s="72" t="s">
        <v>8</v>
      </c>
      <c r="Q8" s="73" t="s">
        <v>9</v>
      </c>
    </row>
    <row r="9" spans="1:18" x14ac:dyDescent="0.25">
      <c r="A9" s="37" t="s">
        <v>10</v>
      </c>
      <c r="B9" s="19" t="s">
        <v>10</v>
      </c>
      <c r="C9" s="38" t="s">
        <v>11</v>
      </c>
      <c r="D9" s="39" t="s">
        <v>12</v>
      </c>
      <c r="E9" s="19"/>
      <c r="F9" s="102">
        <v>63.7158087580138</v>
      </c>
      <c r="G9" s="103">
        <v>65.355923687250794</v>
      </c>
      <c r="H9" s="104">
        <v>159.78635175958601</v>
      </c>
      <c r="I9" s="105">
        <v>159.21932846078801</v>
      </c>
      <c r="J9" s="104">
        <v>101.809166308545</v>
      </c>
      <c r="K9" s="105">
        <v>104.05926280418601</v>
      </c>
      <c r="L9" s="102">
        <v>-2.50951227785478</v>
      </c>
      <c r="M9" s="103">
        <v>0.35612717644259501</v>
      </c>
      <c r="N9" s="103">
        <v>-2.1623221566297901</v>
      </c>
      <c r="O9" s="103">
        <v>-1.54021166809798</v>
      </c>
      <c r="P9" s="103">
        <v>0.63585982644411698</v>
      </c>
      <c r="Q9" s="103">
        <v>-1.8896094318252199</v>
      </c>
      <c r="R9" s="76"/>
    </row>
    <row r="10" spans="1:18" x14ac:dyDescent="0.25">
      <c r="A10" s="40"/>
      <c r="B10" s="19"/>
      <c r="C10" s="41"/>
      <c r="D10" s="42"/>
      <c r="E10" s="1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5"/>
    </row>
    <row r="11" spans="1:18" x14ac:dyDescent="0.25">
      <c r="A11" s="37" t="s">
        <v>13</v>
      </c>
      <c r="B11" s="19" t="s">
        <v>13</v>
      </c>
      <c r="C11" s="38" t="s">
        <v>11</v>
      </c>
      <c r="D11" s="39" t="s">
        <v>12</v>
      </c>
      <c r="E11" s="19"/>
      <c r="F11" s="102">
        <v>63.575592400959103</v>
      </c>
      <c r="G11" s="103">
        <v>63.541567434723603</v>
      </c>
      <c r="H11" s="104">
        <v>130.84503717755601</v>
      </c>
      <c r="I11" s="105">
        <v>125.35535355608999</v>
      </c>
      <c r="J11" s="104">
        <v>83.185507512886701</v>
      </c>
      <c r="K11" s="105">
        <v>79.652756512879407</v>
      </c>
      <c r="L11" s="102">
        <v>5.35475714703555E-2</v>
      </c>
      <c r="M11" s="103">
        <v>4.3792973062052596</v>
      </c>
      <c r="N11" s="103">
        <v>4.4351898850305602</v>
      </c>
      <c r="O11" s="103">
        <v>5.5642690491762501</v>
      </c>
      <c r="P11" s="103">
        <v>1.0811290383908501</v>
      </c>
      <c r="Q11" s="103">
        <v>1.13525552820572</v>
      </c>
      <c r="R11" s="76"/>
    </row>
    <row r="12" spans="1:18" x14ac:dyDescent="0.25">
      <c r="A12" s="40"/>
      <c r="B12" s="19"/>
      <c r="C12" s="41"/>
      <c r="D12" s="42"/>
      <c r="E12" s="1"/>
      <c r="F12" s="106"/>
      <c r="G12" s="106"/>
      <c r="H12" s="107"/>
      <c r="I12" s="107"/>
      <c r="J12" s="107"/>
      <c r="K12" s="107"/>
      <c r="L12" s="106"/>
      <c r="M12" s="106"/>
      <c r="N12" s="106"/>
      <c r="O12" s="106"/>
      <c r="P12" s="106"/>
      <c r="Q12" s="106"/>
      <c r="R12" s="75"/>
    </row>
    <row r="13" spans="1:18" ht="13" x14ac:dyDescent="0.3">
      <c r="A13" s="43" t="s">
        <v>14</v>
      </c>
      <c r="B13" s="19"/>
      <c r="C13" s="7"/>
      <c r="D13" s="18"/>
      <c r="E13" s="1"/>
      <c r="F13" s="108"/>
      <c r="G13" s="108"/>
      <c r="H13" s="109"/>
      <c r="I13" s="109"/>
      <c r="J13" s="109"/>
      <c r="K13" s="109"/>
      <c r="L13" s="108"/>
      <c r="M13" s="108"/>
      <c r="N13" s="108"/>
      <c r="O13" s="108"/>
      <c r="P13" s="108"/>
      <c r="Q13" s="108"/>
      <c r="R13" s="75"/>
    </row>
    <row r="14" spans="1:18" x14ac:dyDescent="0.25">
      <c r="A14" s="37" t="s">
        <v>15</v>
      </c>
      <c r="B14" s="19" t="s">
        <v>15</v>
      </c>
      <c r="C14" s="38" t="s">
        <v>11</v>
      </c>
      <c r="D14" s="39" t="s">
        <v>12</v>
      </c>
      <c r="E14" s="19"/>
      <c r="F14" s="102">
        <v>60.186800822566497</v>
      </c>
      <c r="G14" s="103">
        <v>60.403878339488898</v>
      </c>
      <c r="H14" s="104">
        <v>116.775090505997</v>
      </c>
      <c r="I14" s="105">
        <v>113.47961213893301</v>
      </c>
      <c r="J14" s="104">
        <v>70.283191133216306</v>
      </c>
      <c r="K14" s="105">
        <v>68.546086856525207</v>
      </c>
      <c r="L14" s="102">
        <v>-0.359376786540691</v>
      </c>
      <c r="M14" s="103">
        <v>2.9040268158733902</v>
      </c>
      <c r="N14" s="103">
        <v>2.5342136310815402</v>
      </c>
      <c r="O14" s="103">
        <v>3.1995210690103799</v>
      </c>
      <c r="P14" s="103">
        <v>0.64886384199777603</v>
      </c>
      <c r="Q14" s="103">
        <v>0.28715518943268897</v>
      </c>
      <c r="R14" s="76"/>
    </row>
    <row r="15" spans="1:18" x14ac:dyDescent="0.25">
      <c r="A15" s="44" t="s">
        <v>16</v>
      </c>
      <c r="B15" s="19" t="s">
        <v>48</v>
      </c>
      <c r="C15" s="45" t="s">
        <v>11</v>
      </c>
      <c r="D15" s="46" t="s">
        <v>12</v>
      </c>
      <c r="E15" s="19"/>
      <c r="F15" s="110">
        <v>68.255889654382898</v>
      </c>
      <c r="G15" s="111">
        <v>69.469757342665403</v>
      </c>
      <c r="H15" s="82">
        <v>124.546398412282</v>
      </c>
      <c r="I15" s="83">
        <v>113.88079960764099</v>
      </c>
      <c r="J15" s="82">
        <v>85.010252268795696</v>
      </c>
      <c r="K15" s="83">
        <v>79.1127151473152</v>
      </c>
      <c r="L15" s="110">
        <v>-1.74733255838929</v>
      </c>
      <c r="M15" s="111">
        <v>9.3655812405499006</v>
      </c>
      <c r="N15" s="111">
        <v>7.4546008318620798</v>
      </c>
      <c r="O15" s="111">
        <v>8.4212305654462298</v>
      </c>
      <c r="P15" s="111">
        <v>0.89957035445757205</v>
      </c>
      <c r="Q15" s="111">
        <v>-0.86348068962077495</v>
      </c>
      <c r="R15" s="76"/>
    </row>
    <row r="16" spans="1:18" x14ac:dyDescent="0.25">
      <c r="A16" s="44" t="s">
        <v>17</v>
      </c>
      <c r="B16" s="19" t="s">
        <v>17</v>
      </c>
      <c r="C16" s="45" t="s">
        <v>11</v>
      </c>
      <c r="D16" s="46" t="s">
        <v>12</v>
      </c>
      <c r="E16" s="19"/>
      <c r="F16" s="112">
        <v>55.936272386471302</v>
      </c>
      <c r="G16" s="113">
        <v>55.755452030117702</v>
      </c>
      <c r="H16" s="114">
        <v>112.400280676319</v>
      </c>
      <c r="I16" s="115">
        <v>109.935438893173</v>
      </c>
      <c r="J16" s="114">
        <v>62.872527162264298</v>
      </c>
      <c r="K16" s="115">
        <v>61.295000896182799</v>
      </c>
      <c r="L16" s="112">
        <v>0.32430973074329</v>
      </c>
      <c r="M16" s="113">
        <v>2.2420811777910301</v>
      </c>
      <c r="N16" s="113">
        <v>2.5736621959650599</v>
      </c>
      <c r="O16" s="113">
        <v>3.2561455906013301</v>
      </c>
      <c r="P16" s="113">
        <v>0.66535929401877003</v>
      </c>
      <c r="Q16" s="113">
        <v>0.99182684969696799</v>
      </c>
      <c r="R16" s="76"/>
    </row>
    <row r="17" spans="1:18" x14ac:dyDescent="0.25">
      <c r="A17" s="44" t="s">
        <v>18</v>
      </c>
      <c r="B17" s="19" t="s">
        <v>18</v>
      </c>
      <c r="C17" s="45" t="s">
        <v>11</v>
      </c>
      <c r="D17" s="46" t="s">
        <v>12</v>
      </c>
      <c r="E17" s="19"/>
      <c r="F17" s="110">
        <v>71.740603593989405</v>
      </c>
      <c r="G17" s="111">
        <v>70.710385258470893</v>
      </c>
      <c r="H17" s="82">
        <v>197.67060788804699</v>
      </c>
      <c r="I17" s="83">
        <v>192.47552246971</v>
      </c>
      <c r="J17" s="82">
        <v>141.810087226793</v>
      </c>
      <c r="K17" s="83">
        <v>136.100183466587</v>
      </c>
      <c r="L17" s="110">
        <v>1.45695477651931</v>
      </c>
      <c r="M17" s="111">
        <v>2.6990888772126</v>
      </c>
      <c r="N17" s="111">
        <v>4.1953681580509699</v>
      </c>
      <c r="O17" s="111">
        <v>5.3301562723868399</v>
      </c>
      <c r="P17" s="111">
        <v>1.0890965063001099</v>
      </c>
      <c r="Q17" s="111">
        <v>2.56191892638887</v>
      </c>
      <c r="R17" s="76"/>
    </row>
    <row r="18" spans="1:18" x14ac:dyDescent="0.25">
      <c r="A18" s="40"/>
      <c r="B18" s="19"/>
      <c r="C18" s="41"/>
      <c r="D18" s="42"/>
      <c r="E18" s="1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5"/>
    </row>
    <row r="19" spans="1:18" ht="13" x14ac:dyDescent="0.3">
      <c r="A19" s="43" t="s">
        <v>19</v>
      </c>
      <c r="B19" s="19"/>
      <c r="C19" s="7"/>
      <c r="D19" s="18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75"/>
    </row>
    <row r="20" spans="1:18" x14ac:dyDescent="0.25">
      <c r="A20" s="37" t="s">
        <v>20</v>
      </c>
      <c r="B20" s="19" t="s">
        <v>20</v>
      </c>
      <c r="C20" s="38" t="s">
        <v>11</v>
      </c>
      <c r="D20" s="39" t="s">
        <v>12</v>
      </c>
      <c r="E20" s="19"/>
      <c r="F20" s="102">
        <v>79.784790915021304</v>
      </c>
      <c r="G20" s="103">
        <v>78.917074469855805</v>
      </c>
      <c r="H20" s="104">
        <v>215.05947662849599</v>
      </c>
      <c r="I20" s="105">
        <v>205.02884294627</v>
      </c>
      <c r="J20" s="104">
        <v>171.584753770985</v>
      </c>
      <c r="K20" s="105">
        <v>161.80276467259199</v>
      </c>
      <c r="L20" s="102">
        <v>1.0995294123541699</v>
      </c>
      <c r="M20" s="103">
        <v>4.8923037061932604</v>
      </c>
      <c r="N20" s="103">
        <v>6.0456254367387299</v>
      </c>
      <c r="O20" s="103">
        <v>6.0675130787277398</v>
      </c>
      <c r="P20" s="103">
        <v>2.0639834881320901E-2</v>
      </c>
      <c r="Q20" s="103">
        <v>1.1203961882906699</v>
      </c>
      <c r="R20" s="76"/>
    </row>
    <row r="21" spans="1:18" x14ac:dyDescent="0.25">
      <c r="A21" s="44" t="s">
        <v>21</v>
      </c>
      <c r="B21" s="19" t="s">
        <v>21</v>
      </c>
      <c r="C21" s="45" t="s">
        <v>11</v>
      </c>
      <c r="D21" s="46" t="s">
        <v>12</v>
      </c>
      <c r="E21" s="19"/>
      <c r="F21" s="110">
        <v>59.211774536676302</v>
      </c>
      <c r="G21" s="111">
        <v>61.266225190114497</v>
      </c>
      <c r="H21" s="82">
        <v>139.87065448595499</v>
      </c>
      <c r="I21" s="83">
        <v>116.935031427987</v>
      </c>
      <c r="J21" s="82">
        <v>82.819896577197696</v>
      </c>
      <c r="K21" s="83">
        <v>71.641679680802199</v>
      </c>
      <c r="L21" s="110">
        <v>-3.3533168512716802</v>
      </c>
      <c r="M21" s="111">
        <v>19.6139880221371</v>
      </c>
      <c r="N21" s="111">
        <v>15.6029520053127</v>
      </c>
      <c r="O21" s="111">
        <v>32.708402452873699</v>
      </c>
      <c r="P21" s="111">
        <v>14.7967246085332</v>
      </c>
      <c r="Q21" s="111">
        <v>10.9472266975273</v>
      </c>
      <c r="R21" s="76"/>
    </row>
    <row r="22" spans="1:18" x14ac:dyDescent="0.25">
      <c r="A22" s="44" t="s">
        <v>22</v>
      </c>
      <c r="B22" s="19" t="s">
        <v>22</v>
      </c>
      <c r="C22" s="45" t="s">
        <v>11</v>
      </c>
      <c r="D22" s="46" t="s">
        <v>12</v>
      </c>
      <c r="E22" s="19"/>
      <c r="F22" s="112">
        <v>73.448781652586206</v>
      </c>
      <c r="G22" s="113">
        <v>73.7241526815518</v>
      </c>
      <c r="H22" s="114">
        <v>165.43654204594699</v>
      </c>
      <c r="I22" s="115">
        <v>160.447761735283</v>
      </c>
      <c r="J22" s="114">
        <v>121.511124540916</v>
      </c>
      <c r="K22" s="115">
        <v>118.28875283585199</v>
      </c>
      <c r="L22" s="112">
        <v>-0.37351535277062597</v>
      </c>
      <c r="M22" s="113">
        <v>3.1092863226690599</v>
      </c>
      <c r="N22" s="113">
        <v>2.7241573081216699</v>
      </c>
      <c r="O22" s="113">
        <v>3.5147173631806199</v>
      </c>
      <c r="P22" s="113">
        <v>0.76959507459152199</v>
      </c>
      <c r="Q22" s="113">
        <v>0.39320516606313</v>
      </c>
      <c r="R22" s="76"/>
    </row>
    <row r="23" spans="1:18" x14ac:dyDescent="0.25">
      <c r="A23" s="44" t="s">
        <v>23</v>
      </c>
      <c r="B23" s="19" t="s">
        <v>23</v>
      </c>
      <c r="C23" s="45" t="s">
        <v>11</v>
      </c>
      <c r="D23" s="46" t="s">
        <v>12</v>
      </c>
      <c r="E23" s="19"/>
      <c r="F23" s="110">
        <v>69.697918413745498</v>
      </c>
      <c r="G23" s="111">
        <v>66.123255250554394</v>
      </c>
      <c r="H23" s="82">
        <v>157.437862173334</v>
      </c>
      <c r="I23" s="83">
        <v>159.02360302572501</v>
      </c>
      <c r="J23" s="82">
        <v>109.730912729915</v>
      </c>
      <c r="K23" s="83">
        <v>105.151582937328</v>
      </c>
      <c r="L23" s="110">
        <v>5.4060604694158201</v>
      </c>
      <c r="M23" s="111">
        <v>-0.99717326372914905</v>
      </c>
      <c r="N23" s="111">
        <v>4.3549794160646202</v>
      </c>
      <c r="O23" s="111">
        <v>4.3549794160646202</v>
      </c>
      <c r="P23" s="111">
        <v>0</v>
      </c>
      <c r="Q23" s="111">
        <v>5.4060604694158201</v>
      </c>
      <c r="R23" s="76"/>
    </row>
    <row r="24" spans="1:18" x14ac:dyDescent="0.25">
      <c r="A24" s="44" t="s">
        <v>24</v>
      </c>
      <c r="B24" s="19" t="s">
        <v>24</v>
      </c>
      <c r="C24" s="45" t="s">
        <v>11</v>
      </c>
      <c r="D24" s="46" t="s">
        <v>12</v>
      </c>
      <c r="E24" s="19"/>
      <c r="F24" s="112">
        <v>66.617292735844302</v>
      </c>
      <c r="G24" s="113">
        <v>68.365080997489798</v>
      </c>
      <c r="H24" s="114">
        <v>105.267875276482</v>
      </c>
      <c r="I24" s="115">
        <v>98.881907401732704</v>
      </c>
      <c r="J24" s="114">
        <v>70.126608629738001</v>
      </c>
      <c r="K24" s="115">
        <v>67.6006960870575</v>
      </c>
      <c r="L24" s="112">
        <v>-2.5565511459128598</v>
      </c>
      <c r="M24" s="113">
        <v>6.4581762655583699</v>
      </c>
      <c r="N24" s="113">
        <v>3.7365185403233001</v>
      </c>
      <c r="O24" s="113">
        <v>2.1686505071244202</v>
      </c>
      <c r="P24" s="113">
        <v>-1.5113944975794</v>
      </c>
      <c r="Q24" s="113">
        <v>-4.0293060701451298</v>
      </c>
      <c r="R24" s="76"/>
    </row>
    <row r="25" spans="1:18" x14ac:dyDescent="0.25">
      <c r="A25" s="44" t="s">
        <v>25</v>
      </c>
      <c r="B25" s="19" t="s">
        <v>25</v>
      </c>
      <c r="C25" s="45" t="s">
        <v>11</v>
      </c>
      <c r="D25" s="46" t="s">
        <v>12</v>
      </c>
      <c r="E25" s="19"/>
      <c r="F25" s="110">
        <v>72.140011383039194</v>
      </c>
      <c r="G25" s="111">
        <v>69.628704842687597</v>
      </c>
      <c r="H25" s="82">
        <v>125.54238718160801</v>
      </c>
      <c r="I25" s="83">
        <v>126.934090873134</v>
      </c>
      <c r="J25" s="82">
        <v>90.566292403351198</v>
      </c>
      <c r="K25" s="83">
        <v>88.382563478803604</v>
      </c>
      <c r="L25" s="110">
        <v>3.6067115509694601</v>
      </c>
      <c r="M25" s="111">
        <v>-1.09639867584302</v>
      </c>
      <c r="N25" s="111">
        <v>2.4707689374401198</v>
      </c>
      <c r="O25" s="111">
        <v>2.4707689374401198</v>
      </c>
      <c r="P25" s="111">
        <v>0</v>
      </c>
      <c r="Q25" s="111">
        <v>3.6067115509694601</v>
      </c>
      <c r="R25" s="76"/>
    </row>
    <row r="26" spans="1:18" x14ac:dyDescent="0.25">
      <c r="A26" s="44" t="s">
        <v>26</v>
      </c>
      <c r="B26" s="19" t="s">
        <v>26</v>
      </c>
      <c r="C26" s="45" t="s">
        <v>11</v>
      </c>
      <c r="D26" s="46" t="s">
        <v>12</v>
      </c>
      <c r="E26" s="19"/>
      <c r="F26" s="112">
        <v>52.123374429994897</v>
      </c>
      <c r="G26" s="113">
        <v>50.227310713688702</v>
      </c>
      <c r="H26" s="114">
        <v>141.230613451708</v>
      </c>
      <c r="I26" s="115">
        <v>131.546379238627</v>
      </c>
      <c r="J26" s="114">
        <v>73.614161459212895</v>
      </c>
      <c r="K26" s="115">
        <v>66.072208632792893</v>
      </c>
      <c r="L26" s="112">
        <v>3.7749656299822498</v>
      </c>
      <c r="M26" s="113">
        <v>7.3618401883291202</v>
      </c>
      <c r="N26" s="113">
        <v>11.414712755155</v>
      </c>
      <c r="O26" s="113">
        <v>10.2601561462933</v>
      </c>
      <c r="P26" s="113">
        <v>-1.03626943005181</v>
      </c>
      <c r="Q26" s="113">
        <v>2.69957738511197</v>
      </c>
      <c r="R26" s="76"/>
    </row>
    <row r="27" spans="1:18" x14ac:dyDescent="0.25">
      <c r="A27" s="44" t="s">
        <v>27</v>
      </c>
      <c r="B27" s="19" t="s">
        <v>27</v>
      </c>
      <c r="C27" s="45" t="s">
        <v>11</v>
      </c>
      <c r="D27" s="46" t="s">
        <v>12</v>
      </c>
      <c r="E27" s="19"/>
      <c r="F27" s="110">
        <v>58.570450395617698</v>
      </c>
      <c r="G27" s="111">
        <v>56.402434338932501</v>
      </c>
      <c r="H27" s="82">
        <v>129.19042623541301</v>
      </c>
      <c r="I27" s="83">
        <v>130.09634346807201</v>
      </c>
      <c r="J27" s="82">
        <v>75.667414514100201</v>
      </c>
      <c r="K27" s="83">
        <v>73.377504701931699</v>
      </c>
      <c r="L27" s="110">
        <v>3.8438341927890001</v>
      </c>
      <c r="M27" s="111">
        <v>-0.69634334717573398</v>
      </c>
      <c r="N27" s="111">
        <v>3.1207245619353099</v>
      </c>
      <c r="O27" s="111">
        <v>4.1524230925692498</v>
      </c>
      <c r="P27" s="111">
        <v>1.0004764173415901</v>
      </c>
      <c r="Q27" s="111">
        <v>4.88276726475116</v>
      </c>
      <c r="R27" s="76"/>
    </row>
    <row r="28" spans="1:18" x14ac:dyDescent="0.25">
      <c r="A28" s="44" t="s">
        <v>28</v>
      </c>
      <c r="B28" s="19" t="s">
        <v>28</v>
      </c>
      <c r="C28" s="45" t="s">
        <v>11</v>
      </c>
      <c r="D28" s="46" t="s">
        <v>12</v>
      </c>
      <c r="E28" s="19"/>
      <c r="F28" s="112">
        <v>65.7605306423266</v>
      </c>
      <c r="G28" s="113">
        <v>69.372687454315695</v>
      </c>
      <c r="H28" s="114">
        <v>117.793687721884</v>
      </c>
      <c r="I28" s="115">
        <v>112.42915607321601</v>
      </c>
      <c r="J28" s="114">
        <v>77.461754109076395</v>
      </c>
      <c r="K28" s="115">
        <v>77.995127050197397</v>
      </c>
      <c r="L28" s="112">
        <v>-5.2068860880844099</v>
      </c>
      <c r="M28" s="113">
        <v>4.7714772893734896</v>
      </c>
      <c r="N28" s="113">
        <v>-0.68385418588742497</v>
      </c>
      <c r="O28" s="113">
        <v>-0.73619011377120103</v>
      </c>
      <c r="P28" s="113">
        <v>-5.2696293694010098E-2</v>
      </c>
      <c r="Q28" s="113">
        <v>-5.2568385457931397</v>
      </c>
      <c r="R28" s="76"/>
    </row>
    <row r="29" spans="1:18" x14ac:dyDescent="0.25">
      <c r="A29" s="44" t="s">
        <v>29</v>
      </c>
      <c r="B29" s="19" t="s">
        <v>29</v>
      </c>
      <c r="C29" s="45" t="s">
        <v>11</v>
      </c>
      <c r="D29" s="46" t="s">
        <v>12</v>
      </c>
      <c r="E29" s="19"/>
      <c r="F29" s="110">
        <v>61.992616558439998</v>
      </c>
      <c r="G29" s="111">
        <v>61.9876687652051</v>
      </c>
      <c r="H29" s="82">
        <v>90.835323906514503</v>
      </c>
      <c r="I29" s="83">
        <v>89.251008305496001</v>
      </c>
      <c r="J29" s="82">
        <v>56.3111940489826</v>
      </c>
      <c r="K29" s="83">
        <v>55.324619398016601</v>
      </c>
      <c r="L29" s="110">
        <v>7.9818991962735796E-3</v>
      </c>
      <c r="M29" s="111">
        <v>1.77512347602343</v>
      </c>
      <c r="N29" s="111">
        <v>1.7832470637861699</v>
      </c>
      <c r="O29" s="111">
        <v>3.55581080798855</v>
      </c>
      <c r="P29" s="111">
        <v>1.7415083477259601</v>
      </c>
      <c r="Q29" s="111">
        <v>1.7496292523630399</v>
      </c>
      <c r="R29" s="76"/>
    </row>
    <row r="30" spans="1:18" x14ac:dyDescent="0.25">
      <c r="A30" s="44" t="s">
        <v>30</v>
      </c>
      <c r="B30" s="19" t="s">
        <v>30</v>
      </c>
      <c r="C30" s="45" t="s">
        <v>11</v>
      </c>
      <c r="D30" s="46" t="s">
        <v>12</v>
      </c>
      <c r="E30" s="19"/>
      <c r="F30" s="112">
        <v>66.6674063184755</v>
      </c>
      <c r="G30" s="113">
        <v>72.082244548567303</v>
      </c>
      <c r="H30" s="114">
        <v>96.133803356687494</v>
      </c>
      <c r="I30" s="115">
        <v>94.203190696511498</v>
      </c>
      <c r="J30" s="114">
        <v>64.089913293207204</v>
      </c>
      <c r="K30" s="115">
        <v>67.903774290412599</v>
      </c>
      <c r="L30" s="112">
        <v>-7.5120277732796401</v>
      </c>
      <c r="M30" s="113">
        <v>2.0494132373878098</v>
      </c>
      <c r="N30" s="113">
        <v>-5.6165670274736703</v>
      </c>
      <c r="O30" s="113">
        <v>-4.1830197738755901</v>
      </c>
      <c r="P30" s="113">
        <v>1.5188547486033499</v>
      </c>
      <c r="Q30" s="113">
        <v>-6.1072698152271503</v>
      </c>
      <c r="R30" s="76"/>
    </row>
    <row r="31" spans="1:18" x14ac:dyDescent="0.25">
      <c r="A31" s="19" t="s">
        <v>64</v>
      </c>
      <c r="B31" s="19" t="s">
        <v>64</v>
      </c>
      <c r="C31" s="45" t="s">
        <v>11</v>
      </c>
      <c r="D31" s="46" t="s">
        <v>12</v>
      </c>
      <c r="E31" s="19"/>
      <c r="F31" s="110">
        <v>67.5041456775445</v>
      </c>
      <c r="G31" s="111">
        <v>62.412523596466499</v>
      </c>
      <c r="H31" s="82">
        <v>190.79326179992199</v>
      </c>
      <c r="I31" s="83">
        <v>177.03138612703199</v>
      </c>
      <c r="J31" s="82">
        <v>128.79336138835799</v>
      </c>
      <c r="K31" s="83">
        <v>110.489755639685</v>
      </c>
      <c r="L31" s="110">
        <v>8.1580134685760992</v>
      </c>
      <c r="M31" s="111">
        <v>7.7736925490801001</v>
      </c>
      <c r="N31" s="111">
        <v>16.5658849028158</v>
      </c>
      <c r="O31" s="111">
        <v>16.5658849028158</v>
      </c>
      <c r="P31" s="111">
        <v>0</v>
      </c>
      <c r="Q31" s="111">
        <v>8.1580134685760992</v>
      </c>
      <c r="R31" s="76"/>
    </row>
    <row r="32" spans="1:18" x14ac:dyDescent="0.25">
      <c r="A32" s="44" t="s">
        <v>31</v>
      </c>
      <c r="B32" s="19" t="s">
        <v>31</v>
      </c>
      <c r="C32" s="45" t="s">
        <v>11</v>
      </c>
      <c r="D32" s="46" t="s">
        <v>12</v>
      </c>
      <c r="E32" s="19"/>
      <c r="F32" s="112">
        <v>69.961989155498102</v>
      </c>
      <c r="G32" s="113">
        <v>70.160288021296793</v>
      </c>
      <c r="H32" s="114">
        <v>124.322746906636</v>
      </c>
      <c r="I32" s="115">
        <v>116.06577486599799</v>
      </c>
      <c r="J32" s="114">
        <v>86.978666708638599</v>
      </c>
      <c r="K32" s="115">
        <v>81.432081940134495</v>
      </c>
      <c r="L32" s="112">
        <v>-0.28263690385437201</v>
      </c>
      <c r="M32" s="113">
        <v>7.1140455058100702</v>
      </c>
      <c r="N32" s="113">
        <v>6.8113016839992797</v>
      </c>
      <c r="O32" s="113">
        <v>8.8291139952058302</v>
      </c>
      <c r="P32" s="113">
        <v>1.8891374596072501</v>
      </c>
      <c r="Q32" s="113">
        <v>1.6011611561274901</v>
      </c>
      <c r="R32" s="76"/>
    </row>
    <row r="33" spans="1:18" x14ac:dyDescent="0.25">
      <c r="A33" s="44" t="s">
        <v>32</v>
      </c>
      <c r="B33" s="19" t="s">
        <v>32</v>
      </c>
      <c r="C33" s="45" t="s">
        <v>11</v>
      </c>
      <c r="D33" s="46" t="s">
        <v>12</v>
      </c>
      <c r="E33" s="19"/>
      <c r="F33" s="110">
        <v>64.461018443676906</v>
      </c>
      <c r="G33" s="111">
        <v>68.789036666911599</v>
      </c>
      <c r="H33" s="82">
        <v>106.24371505414599</v>
      </c>
      <c r="I33" s="83">
        <v>96.307900224323006</v>
      </c>
      <c r="J33" s="82">
        <v>68.485780756300898</v>
      </c>
      <c r="K33" s="83">
        <v>66.249276798442196</v>
      </c>
      <c r="L33" s="110">
        <v>-6.2917267531912602</v>
      </c>
      <c r="M33" s="111">
        <v>10.3167183654515</v>
      </c>
      <c r="N33" s="111">
        <v>3.3758918828097402</v>
      </c>
      <c r="O33" s="111">
        <v>3.3758918828097402</v>
      </c>
      <c r="P33" s="111">
        <v>0</v>
      </c>
      <c r="Q33" s="111">
        <v>-6.2917267531912602</v>
      </c>
      <c r="R33" s="76"/>
    </row>
    <row r="34" spans="1:18" x14ac:dyDescent="0.25">
      <c r="A34" s="44" t="s">
        <v>33</v>
      </c>
      <c r="B34" s="19" t="s">
        <v>33</v>
      </c>
      <c r="C34" s="45" t="s">
        <v>11</v>
      </c>
      <c r="D34" s="46" t="s">
        <v>12</v>
      </c>
      <c r="E34" s="19"/>
      <c r="F34" s="112">
        <v>68.216445990447994</v>
      </c>
      <c r="G34" s="113">
        <v>72.710999675672895</v>
      </c>
      <c r="H34" s="114">
        <v>100.31046823085001</v>
      </c>
      <c r="I34" s="115">
        <v>93.388958141689301</v>
      </c>
      <c r="J34" s="114">
        <v>68.428236383463798</v>
      </c>
      <c r="K34" s="115">
        <v>67.904045051517997</v>
      </c>
      <c r="L34" s="112">
        <v>-6.1813944317543497</v>
      </c>
      <c r="M34" s="113">
        <v>7.4114865685300098</v>
      </c>
      <c r="N34" s="113">
        <v>0.77195891871832401</v>
      </c>
      <c r="O34" s="113">
        <v>1.7266816540271399</v>
      </c>
      <c r="P34" s="113">
        <v>0.94740912606341798</v>
      </c>
      <c r="Q34" s="113">
        <v>-5.29254840065534</v>
      </c>
      <c r="R34" s="76"/>
    </row>
    <row r="35" spans="1:18" x14ac:dyDescent="0.25">
      <c r="A35" s="44" t="s">
        <v>63</v>
      </c>
      <c r="B35" s="44" t="s">
        <v>46</v>
      </c>
      <c r="C35" s="45" t="s">
        <v>11</v>
      </c>
      <c r="D35" s="46" t="s">
        <v>12</v>
      </c>
      <c r="E35" s="19"/>
      <c r="F35" s="110">
        <v>53.741078927028703</v>
      </c>
      <c r="G35" s="111">
        <v>52.551325692098999</v>
      </c>
      <c r="H35" s="82">
        <v>109.181946064071</v>
      </c>
      <c r="I35" s="83">
        <v>104.357857793493</v>
      </c>
      <c r="J35" s="82">
        <v>58.675555808358702</v>
      </c>
      <c r="K35" s="83">
        <v>54.841437734356298</v>
      </c>
      <c r="L35" s="110">
        <v>2.2639832949229599</v>
      </c>
      <c r="M35" s="111">
        <v>4.6226401850107601</v>
      </c>
      <c r="N35" s="111">
        <v>6.9912792815067704</v>
      </c>
      <c r="O35" s="111">
        <v>6.2966739028242698</v>
      </c>
      <c r="P35" s="111">
        <v>-0.64921681780708895</v>
      </c>
      <c r="Q35" s="111">
        <v>1.60006831681289</v>
      </c>
      <c r="R35" s="76"/>
    </row>
    <row r="36" spans="1:18" x14ac:dyDescent="0.25">
      <c r="A36" s="44" t="s">
        <v>34</v>
      </c>
      <c r="B36" s="19" t="s">
        <v>34</v>
      </c>
      <c r="C36" s="45" t="s">
        <v>11</v>
      </c>
      <c r="D36" s="46" t="s">
        <v>12</v>
      </c>
      <c r="E36" s="19"/>
      <c r="F36" s="112">
        <v>59.452979570677897</v>
      </c>
      <c r="G36" s="113">
        <v>60.488632305677797</v>
      </c>
      <c r="H36" s="114">
        <v>104.597191577904</v>
      </c>
      <c r="I36" s="115">
        <v>107.807960308167</v>
      </c>
      <c r="J36" s="114">
        <v>62.186146940314302</v>
      </c>
      <c r="K36" s="115">
        <v>65.211560707058595</v>
      </c>
      <c r="L36" s="112">
        <v>-1.7121444071777501</v>
      </c>
      <c r="M36" s="113">
        <v>-2.9782297346924</v>
      </c>
      <c r="N36" s="113">
        <v>-4.6393825480347202</v>
      </c>
      <c r="O36" s="113">
        <v>-3.6541067957634898</v>
      </c>
      <c r="P36" s="113">
        <v>1.0332103321033199</v>
      </c>
      <c r="Q36" s="113">
        <v>-0.69662412798992401</v>
      </c>
      <c r="R36" s="76"/>
    </row>
    <row r="37" spans="1:18" x14ac:dyDescent="0.25">
      <c r="A37" s="44" t="s">
        <v>35</v>
      </c>
      <c r="B37" s="19" t="s">
        <v>35</v>
      </c>
      <c r="C37" s="45" t="s">
        <v>11</v>
      </c>
      <c r="D37" s="46" t="s">
        <v>12</v>
      </c>
      <c r="E37" s="19"/>
      <c r="F37" s="110">
        <v>66.852212013502296</v>
      </c>
      <c r="G37" s="111">
        <v>67.080702559981603</v>
      </c>
      <c r="H37" s="82">
        <v>146.73851853090301</v>
      </c>
      <c r="I37" s="83">
        <v>145.359312500713</v>
      </c>
      <c r="J37" s="82">
        <v>98.097945513751895</v>
      </c>
      <c r="K37" s="83">
        <v>97.508048061837499</v>
      </c>
      <c r="L37" s="110">
        <v>-0.34062038374596099</v>
      </c>
      <c r="M37" s="111">
        <v>0.94882536692211905</v>
      </c>
      <c r="N37" s="111">
        <v>0.60497309057026905</v>
      </c>
      <c r="O37" s="111">
        <v>3.3259616866141601</v>
      </c>
      <c r="P37" s="111">
        <v>2.70462633451957</v>
      </c>
      <c r="Q37" s="111">
        <v>2.3547934421740702</v>
      </c>
      <c r="R37" s="76"/>
    </row>
    <row r="38" spans="1:18" x14ac:dyDescent="0.25">
      <c r="A38" s="44" t="s">
        <v>36</v>
      </c>
      <c r="B38" s="19" t="s">
        <v>47</v>
      </c>
      <c r="C38" s="45" t="s">
        <v>11</v>
      </c>
      <c r="D38" s="46" t="s">
        <v>12</v>
      </c>
      <c r="E38" s="19"/>
      <c r="F38" s="112">
        <v>54.277263583411703</v>
      </c>
      <c r="G38" s="113">
        <v>56.328645447816399</v>
      </c>
      <c r="H38" s="114">
        <v>109.583841203605</v>
      </c>
      <c r="I38" s="115">
        <v>97.265029629943598</v>
      </c>
      <c r="J38" s="114">
        <v>59.479110334908498</v>
      </c>
      <c r="K38" s="115">
        <v>54.788073684964502</v>
      </c>
      <c r="L38" s="112">
        <v>-3.6418093282663402</v>
      </c>
      <c r="M38" s="113">
        <v>12.6652010702414</v>
      </c>
      <c r="N38" s="113">
        <v>8.5621492679553395</v>
      </c>
      <c r="O38" s="113">
        <v>8.4978637613569905</v>
      </c>
      <c r="P38" s="113">
        <v>-5.9215396002960698E-2</v>
      </c>
      <c r="Q38" s="113">
        <v>-3.6988682124538999</v>
      </c>
      <c r="R38" s="76"/>
    </row>
    <row r="39" spans="1:18" x14ac:dyDescent="0.25">
      <c r="A39" s="44" t="s">
        <v>37</v>
      </c>
      <c r="B39" s="19" t="s">
        <v>37</v>
      </c>
      <c r="C39" s="45" t="s">
        <v>11</v>
      </c>
      <c r="D39" s="46" t="s">
        <v>12</v>
      </c>
      <c r="E39" s="19"/>
      <c r="F39" s="110">
        <v>51.769394106867502</v>
      </c>
      <c r="G39" s="111">
        <v>55.058584219592298</v>
      </c>
      <c r="H39" s="82">
        <v>100.86097641281501</v>
      </c>
      <c r="I39" s="83">
        <v>98.513965276072298</v>
      </c>
      <c r="J39" s="82">
        <v>52.215116379184899</v>
      </c>
      <c r="K39" s="83">
        <v>54.240394539586198</v>
      </c>
      <c r="L39" s="110">
        <v>-5.9739823668664904</v>
      </c>
      <c r="M39" s="111">
        <v>2.38241464564498</v>
      </c>
      <c r="N39" s="111">
        <v>-3.7338927520579901</v>
      </c>
      <c r="O39" s="111">
        <v>-2.71631771645007</v>
      </c>
      <c r="P39" s="111">
        <v>1.0570439219974399</v>
      </c>
      <c r="Q39" s="111">
        <v>-4.9800860623791996</v>
      </c>
      <c r="R39" s="76"/>
    </row>
    <row r="40" spans="1:18" x14ac:dyDescent="0.25">
      <c r="A40" s="44" t="s">
        <v>38</v>
      </c>
      <c r="B40" s="19" t="s">
        <v>38</v>
      </c>
      <c r="C40" s="45" t="s">
        <v>11</v>
      </c>
      <c r="D40" s="46" t="s">
        <v>12</v>
      </c>
      <c r="E40" s="19"/>
      <c r="F40" s="112">
        <v>55.973615252552598</v>
      </c>
      <c r="G40" s="113">
        <v>53.748428381091699</v>
      </c>
      <c r="H40" s="114">
        <v>108.950159708993</v>
      </c>
      <c r="I40" s="115">
        <v>106.239626422735</v>
      </c>
      <c r="J40" s="114">
        <v>60.983343212553798</v>
      </c>
      <c r="K40" s="115">
        <v>57.102129520163601</v>
      </c>
      <c r="L40" s="112">
        <v>4.1400036028656197</v>
      </c>
      <c r="M40" s="113">
        <v>2.5513392483823099</v>
      </c>
      <c r="N40" s="113">
        <v>6.7969683880522904</v>
      </c>
      <c r="O40" s="113">
        <v>10.897375551293401</v>
      </c>
      <c r="P40" s="113">
        <v>3.8394415357766101</v>
      </c>
      <c r="Q40" s="113">
        <v>8.1383981565533094</v>
      </c>
      <c r="R40" s="76"/>
    </row>
    <row r="41" spans="1:18" x14ac:dyDescent="0.25">
      <c r="A41" s="44" t="s">
        <v>39</v>
      </c>
      <c r="B41" s="19" t="s">
        <v>39</v>
      </c>
      <c r="C41" s="45" t="s">
        <v>11</v>
      </c>
      <c r="D41" s="46" t="s">
        <v>12</v>
      </c>
      <c r="E41" s="19"/>
      <c r="F41" s="110">
        <v>55.527746879248497</v>
      </c>
      <c r="G41" s="111">
        <v>56.6991604907899</v>
      </c>
      <c r="H41" s="82">
        <v>114.035507391538</v>
      </c>
      <c r="I41" s="83">
        <v>114.671886502512</v>
      </c>
      <c r="J41" s="82">
        <v>63.321347896840102</v>
      </c>
      <c r="K41" s="83">
        <v>65.017996965876307</v>
      </c>
      <c r="L41" s="110">
        <v>-2.06601579529864</v>
      </c>
      <c r="M41" s="111">
        <v>-0.55495652019360597</v>
      </c>
      <c r="N41" s="111">
        <v>-2.6095068261280101</v>
      </c>
      <c r="O41" s="111">
        <v>-3.0737131806269198</v>
      </c>
      <c r="P41" s="111">
        <v>-0.47664442326024697</v>
      </c>
      <c r="Q41" s="111">
        <v>-2.53281266948692</v>
      </c>
      <c r="R41" s="76"/>
    </row>
    <row r="42" spans="1:18" x14ac:dyDescent="0.25">
      <c r="B42" s="19"/>
      <c r="C42" s="45"/>
      <c r="D42" s="46"/>
    </row>
    <row r="43" spans="1:18" x14ac:dyDescent="0.25">
      <c r="B43" s="19"/>
      <c r="C43" s="45"/>
      <c r="D43" s="46"/>
    </row>
    <row r="44" spans="1:18" x14ac:dyDescent="0.25">
      <c r="A44" s="37" t="s">
        <v>50</v>
      </c>
      <c r="B44" s="19" t="s">
        <v>50</v>
      </c>
      <c r="C44" s="45" t="s">
        <v>11</v>
      </c>
      <c r="D44" s="46" t="s">
        <v>12</v>
      </c>
      <c r="F44" s="102">
        <v>66.213289144386806</v>
      </c>
      <c r="G44" s="103">
        <v>66.750600939052504</v>
      </c>
      <c r="H44" s="104">
        <v>126.817718505068</v>
      </c>
      <c r="I44" s="105">
        <v>118.332055536029</v>
      </c>
      <c r="J44" s="104">
        <v>83.970182640075805</v>
      </c>
      <c r="K44" s="105">
        <v>78.987358173832902</v>
      </c>
      <c r="L44" s="102">
        <v>-0.80495424326792897</v>
      </c>
      <c r="M44" s="103">
        <v>7.1710602259047</v>
      </c>
      <c r="N44" s="103">
        <v>6.3083822290610598</v>
      </c>
      <c r="O44" s="103">
        <v>7.3048462651276802</v>
      </c>
      <c r="P44" s="103">
        <v>0.937333458729113</v>
      </c>
      <c r="Q44" s="103">
        <v>0.124834110011574</v>
      </c>
      <c r="R44" s="76"/>
    </row>
    <row r="45" spans="1:18" x14ac:dyDescent="0.25">
      <c r="A45" s="44" t="s">
        <v>51</v>
      </c>
      <c r="B45" s="19" t="s">
        <v>51</v>
      </c>
      <c r="C45" s="45" t="s">
        <v>11</v>
      </c>
      <c r="D45" s="46" t="s">
        <v>12</v>
      </c>
      <c r="F45" s="110">
        <v>54.575884555304803</v>
      </c>
      <c r="G45" s="111">
        <v>56.564429347152299</v>
      </c>
      <c r="H45" s="82">
        <v>103.731760937712</v>
      </c>
      <c r="I45" s="83">
        <v>104.205343882873</v>
      </c>
      <c r="J45" s="82">
        <v>56.612526096551001</v>
      </c>
      <c r="K45" s="83">
        <v>58.943158116585202</v>
      </c>
      <c r="L45" s="110">
        <v>-3.5155393854381201</v>
      </c>
      <c r="M45" s="111">
        <v>-0.45447088173629802</v>
      </c>
      <c r="N45" s="111">
        <v>-3.95403316433163</v>
      </c>
      <c r="O45" s="111">
        <v>-3.95403316433163</v>
      </c>
      <c r="P45" s="111">
        <v>0</v>
      </c>
      <c r="Q45" s="111">
        <v>-3.5155393854381201</v>
      </c>
      <c r="R45" s="76"/>
    </row>
    <row r="46" spans="1:18" x14ac:dyDescent="0.25">
      <c r="A46" s="44" t="s">
        <v>52</v>
      </c>
      <c r="B46" s="19" t="s">
        <v>52</v>
      </c>
      <c r="C46" s="45" t="s">
        <v>11</v>
      </c>
      <c r="D46" s="46" t="s">
        <v>12</v>
      </c>
      <c r="F46" s="112">
        <v>51.022104411896798</v>
      </c>
      <c r="G46" s="113">
        <v>52.262108006110097</v>
      </c>
      <c r="H46" s="114">
        <v>107.062661471404</v>
      </c>
      <c r="I46" s="115">
        <v>106.967850419084</v>
      </c>
      <c r="J46" s="114">
        <v>54.625622922095403</v>
      </c>
      <c r="K46" s="115">
        <v>55.903653517836197</v>
      </c>
      <c r="L46" s="112">
        <v>-2.3726627981947099</v>
      </c>
      <c r="M46" s="113">
        <v>8.8635091710382294E-2</v>
      </c>
      <c r="N46" s="113">
        <v>-2.2861307183314801</v>
      </c>
      <c r="O46" s="113">
        <v>-2.2861307183314801</v>
      </c>
      <c r="P46" s="113">
        <v>0</v>
      </c>
      <c r="Q46" s="113">
        <v>-2.3726627981947099</v>
      </c>
      <c r="R46" s="76"/>
    </row>
    <row r="47" spans="1:18" x14ac:dyDescent="0.25">
      <c r="A47" s="44" t="s">
        <v>53</v>
      </c>
      <c r="B47" s="19" t="s">
        <v>53</v>
      </c>
      <c r="C47" s="45" t="s">
        <v>11</v>
      </c>
      <c r="D47" s="46" t="s">
        <v>12</v>
      </c>
      <c r="F47" s="110">
        <v>60.173458889251499</v>
      </c>
      <c r="G47" s="111">
        <v>60.309871712977703</v>
      </c>
      <c r="H47" s="82">
        <v>116.464051651445</v>
      </c>
      <c r="I47" s="83">
        <v>113.266568497382</v>
      </c>
      <c r="J47" s="82">
        <v>70.080448241239196</v>
      </c>
      <c r="K47" s="83">
        <v>68.310922154463398</v>
      </c>
      <c r="L47" s="110">
        <v>-0.2261865592674</v>
      </c>
      <c r="M47" s="111">
        <v>2.8229716821842898</v>
      </c>
      <c r="N47" s="111">
        <v>2.5903999403998599</v>
      </c>
      <c r="O47" s="111">
        <v>3.2543384301131599</v>
      </c>
      <c r="P47" s="111">
        <v>0.64717409240923995</v>
      </c>
      <c r="Q47" s="111">
        <v>0.419523712329749</v>
      </c>
      <c r="R47" s="76"/>
    </row>
    <row r="48" spans="1:18" x14ac:dyDescent="0.25">
      <c r="A48" s="44" t="s">
        <v>54</v>
      </c>
      <c r="B48" s="19" t="s">
        <v>54</v>
      </c>
      <c r="C48" s="45" t="s">
        <v>11</v>
      </c>
      <c r="D48" s="46" t="s">
        <v>12</v>
      </c>
      <c r="F48" s="112">
        <v>70.975258856257298</v>
      </c>
      <c r="G48" s="113">
        <v>70.325857551259702</v>
      </c>
      <c r="H48" s="114">
        <v>154.633199581225</v>
      </c>
      <c r="I48" s="115">
        <v>148.78428914713999</v>
      </c>
      <c r="J48" s="114">
        <v>109.751313680487</v>
      </c>
      <c r="K48" s="115">
        <v>104.633827244272</v>
      </c>
      <c r="L48" s="112">
        <v>0.92341754172611001</v>
      </c>
      <c r="M48" s="113">
        <v>3.9311344414195202</v>
      </c>
      <c r="N48" s="113">
        <v>4.8908527681665399</v>
      </c>
      <c r="O48" s="113">
        <v>6.86880856025686</v>
      </c>
      <c r="P48" s="113">
        <v>1.88572763009379</v>
      </c>
      <c r="Q48" s="113">
        <v>2.8265583115453699</v>
      </c>
      <c r="R48" s="76"/>
    </row>
    <row r="49" spans="1:18" x14ac:dyDescent="0.25">
      <c r="A49" s="44" t="s">
        <v>55</v>
      </c>
      <c r="B49" s="19" t="s">
        <v>55</v>
      </c>
      <c r="C49" s="45" t="s">
        <v>11</v>
      </c>
      <c r="D49" s="46" t="s">
        <v>12</v>
      </c>
      <c r="F49" s="110">
        <v>52.169997852032502</v>
      </c>
      <c r="G49" s="111">
        <v>53.0127970648984</v>
      </c>
      <c r="H49" s="82">
        <v>99.092728995444602</v>
      </c>
      <c r="I49" s="83">
        <v>98.751547827801204</v>
      </c>
      <c r="J49" s="82">
        <v>51.696674588443898</v>
      </c>
      <c r="K49" s="83">
        <v>52.3509576483983</v>
      </c>
      <c r="L49" s="110">
        <v>-1.58980332962638</v>
      </c>
      <c r="M49" s="111">
        <v>0.345494501249068</v>
      </c>
      <c r="N49" s="111">
        <v>-1.2498015114618499</v>
      </c>
      <c r="O49" s="111">
        <v>-1.37609130405526</v>
      </c>
      <c r="P49" s="111">
        <v>-0.12788814050643699</v>
      </c>
      <c r="Q49" s="111">
        <v>-1.71565830021685</v>
      </c>
      <c r="R49" s="76"/>
    </row>
    <row r="50" spans="1:18" x14ac:dyDescent="0.25">
      <c r="A50" s="44" t="s">
        <v>56</v>
      </c>
      <c r="B50" s="19" t="s">
        <v>56</v>
      </c>
      <c r="C50" s="45" t="s">
        <v>11</v>
      </c>
      <c r="D50" s="46" t="s">
        <v>12</v>
      </c>
      <c r="F50" s="112">
        <v>58.229864308305999</v>
      </c>
      <c r="G50" s="113">
        <v>59.580863070414701</v>
      </c>
      <c r="H50" s="114">
        <v>104.42976332517</v>
      </c>
      <c r="I50" s="115">
        <v>99.273400469151895</v>
      </c>
      <c r="J50" s="114">
        <v>60.809309481732001</v>
      </c>
      <c r="K50" s="115">
        <v>59.147948798869798</v>
      </c>
      <c r="L50" s="112">
        <v>-2.2675045182073901</v>
      </c>
      <c r="M50" s="113">
        <v>5.1941031853954804</v>
      </c>
      <c r="N50" s="113">
        <v>2.8088221427788902</v>
      </c>
      <c r="O50" s="113">
        <v>1.8509016010339201</v>
      </c>
      <c r="P50" s="113">
        <v>-0.93174935942231496</v>
      </c>
      <c r="Q50" s="113">
        <v>-3.1781264188064302</v>
      </c>
      <c r="R50" s="76"/>
    </row>
    <row r="51" spans="1:18" x14ac:dyDescent="0.25">
      <c r="A51" s="44" t="s">
        <v>57</v>
      </c>
      <c r="B51" s="19" t="s">
        <v>57</v>
      </c>
      <c r="C51" s="45" t="s">
        <v>11</v>
      </c>
      <c r="D51" s="46" t="s">
        <v>12</v>
      </c>
      <c r="F51" s="110">
        <v>54.052693037512697</v>
      </c>
      <c r="G51" s="111">
        <v>52.590634947851797</v>
      </c>
      <c r="H51" s="82">
        <v>114.529821570824</v>
      </c>
      <c r="I51" s="83">
        <v>108.468338968154</v>
      </c>
      <c r="J51" s="82">
        <v>61.906452890089</v>
      </c>
      <c r="K51" s="83">
        <v>57.044188180740498</v>
      </c>
      <c r="L51" s="110">
        <v>2.78007308926904</v>
      </c>
      <c r="M51" s="111">
        <v>5.5882505995136897</v>
      </c>
      <c r="N51" s="111">
        <v>8.5236811398607308</v>
      </c>
      <c r="O51" s="111">
        <v>10.8561753265968</v>
      </c>
      <c r="P51" s="111">
        <v>2.14929512364224</v>
      </c>
      <c r="Q51" s="111">
        <v>4.9891201882526302</v>
      </c>
      <c r="R51" s="76"/>
    </row>
    <row r="52" spans="1:18" x14ac:dyDescent="0.25">
      <c r="A52" s="44" t="s">
        <v>58</v>
      </c>
      <c r="B52" s="19" t="s">
        <v>58</v>
      </c>
      <c r="C52" s="45" t="s">
        <v>11</v>
      </c>
      <c r="D52" s="46" t="s">
        <v>12</v>
      </c>
      <c r="F52" s="112">
        <v>51.549328938073899</v>
      </c>
      <c r="G52" s="113">
        <v>54.753943960442598</v>
      </c>
      <c r="H52" s="114">
        <v>87.599620426620305</v>
      </c>
      <c r="I52" s="115">
        <v>84.565833405005506</v>
      </c>
      <c r="J52" s="114">
        <v>45.157016482222701</v>
      </c>
      <c r="K52" s="115">
        <v>46.303129032257999</v>
      </c>
      <c r="L52" s="112">
        <v>-5.8527565150081697</v>
      </c>
      <c r="M52" s="113">
        <v>3.5874855121278899</v>
      </c>
      <c r="N52" s="113">
        <v>-2.47523779491631</v>
      </c>
      <c r="O52" s="113">
        <v>-2.47523779491631</v>
      </c>
      <c r="P52" s="113">
        <v>0</v>
      </c>
      <c r="Q52" s="113">
        <v>-5.8527565150081697</v>
      </c>
      <c r="R52" s="76"/>
    </row>
    <row r="53" spans="1:18" x14ac:dyDescent="0.25">
      <c r="A53" s="44" t="s">
        <v>59</v>
      </c>
      <c r="B53" s="19" t="s">
        <v>59</v>
      </c>
      <c r="C53" s="45" t="s">
        <v>11</v>
      </c>
      <c r="D53" s="46" t="s">
        <v>12</v>
      </c>
      <c r="F53" s="110">
        <v>56.224969683952402</v>
      </c>
      <c r="G53" s="111">
        <v>55.843927429501697</v>
      </c>
      <c r="H53" s="82">
        <v>114.99061638984099</v>
      </c>
      <c r="I53" s="83">
        <v>112.519632803036</v>
      </c>
      <c r="J53" s="82">
        <v>64.653439204578504</v>
      </c>
      <c r="K53" s="83">
        <v>62.835382086469401</v>
      </c>
      <c r="L53" s="110">
        <v>0.68233426979454503</v>
      </c>
      <c r="M53" s="111">
        <v>2.1960466144878801</v>
      </c>
      <c r="N53" s="111">
        <v>2.8933652629137399</v>
      </c>
      <c r="O53" s="111">
        <v>3.6989053796092799</v>
      </c>
      <c r="P53" s="111">
        <v>0.78288829861596498</v>
      </c>
      <c r="Q53" s="111">
        <v>1.47056448356617</v>
      </c>
      <c r="R53" s="76"/>
    </row>
    <row r="54" spans="1:18" x14ac:dyDescent="0.25">
      <c r="A54" s="84" t="s">
        <v>66</v>
      </c>
      <c r="B54" s="19" t="s">
        <v>72</v>
      </c>
      <c r="C54" s="45" t="s">
        <v>11</v>
      </c>
      <c r="D54" s="46" t="s">
        <v>12</v>
      </c>
      <c r="F54" s="112">
        <v>57.258064516128997</v>
      </c>
      <c r="G54" s="113">
        <v>55.333222050661398</v>
      </c>
      <c r="H54" s="114">
        <v>291.145922552429</v>
      </c>
      <c r="I54" s="115">
        <v>285.56757419208799</v>
      </c>
      <c r="J54" s="114">
        <v>166.704520171149</v>
      </c>
      <c r="K54" s="115">
        <v>158.013739932395</v>
      </c>
      <c r="L54" s="112">
        <v>3.4786379576907098</v>
      </c>
      <c r="M54" s="113">
        <v>1.9534249909579999</v>
      </c>
      <c r="N54" s="113">
        <v>5.5000155318591899</v>
      </c>
      <c r="O54" s="113">
        <v>11.641672322200201</v>
      </c>
      <c r="P54" s="113">
        <v>5.8214747736093102</v>
      </c>
      <c r="Q54" s="113">
        <v>9.5026207624721799</v>
      </c>
    </row>
    <row r="55" spans="1:18" x14ac:dyDescent="0.25">
      <c r="A55" s="19" t="s">
        <v>67</v>
      </c>
      <c r="B55" t="s">
        <v>73</v>
      </c>
      <c r="C55" s="45" t="s">
        <v>11</v>
      </c>
      <c r="D55" s="46" t="s">
        <v>12</v>
      </c>
      <c r="F55" s="110">
        <v>71.002824705503599</v>
      </c>
      <c r="G55" s="111">
        <v>68.974707635225798</v>
      </c>
      <c r="H55" s="82">
        <v>195.87180465068801</v>
      </c>
      <c r="I55" s="83">
        <v>187.151200345913</v>
      </c>
      <c r="J55" s="82">
        <v>139.07451410363501</v>
      </c>
      <c r="K55" s="83">
        <v>129.086993274409</v>
      </c>
      <c r="L55" s="110">
        <v>2.9403779150519598</v>
      </c>
      <c r="M55" s="111">
        <v>4.6596571588410498</v>
      </c>
      <c r="N55" s="111">
        <v>7.73704660390871</v>
      </c>
      <c r="O55" s="111">
        <v>12.9327021852536</v>
      </c>
      <c r="P55" s="111">
        <v>4.8225338870171504</v>
      </c>
      <c r="Q55" s="111">
        <v>7.9047125234288602</v>
      </c>
    </row>
    <row r="56" spans="1:18" x14ac:dyDescent="0.25">
      <c r="A56" s="84" t="s">
        <v>68</v>
      </c>
      <c r="B56" t="s">
        <v>74</v>
      </c>
      <c r="C56" s="45" t="s">
        <v>11</v>
      </c>
      <c r="D56" s="46" t="s">
        <v>12</v>
      </c>
      <c r="F56" s="112">
        <v>70.426582846879199</v>
      </c>
      <c r="G56" s="113">
        <v>69.623478816940207</v>
      </c>
      <c r="H56" s="114">
        <v>149.87235267500799</v>
      </c>
      <c r="I56" s="115">
        <v>145.718436646724</v>
      </c>
      <c r="J56" s="114">
        <v>105.54997662123201</v>
      </c>
      <c r="K56" s="115">
        <v>101.454244871108</v>
      </c>
      <c r="L56" s="112">
        <v>1.1534959809327101</v>
      </c>
      <c r="M56" s="113">
        <v>2.8506454803347498</v>
      </c>
      <c r="N56" s="113">
        <v>4.0370235423137597</v>
      </c>
      <c r="O56" s="113">
        <v>4.0712933889618199</v>
      </c>
      <c r="P56" s="113">
        <v>3.2940049110618597E-2</v>
      </c>
      <c r="Q56" s="113">
        <v>1.18681599218593</v>
      </c>
    </row>
    <row r="57" spans="1:18" x14ac:dyDescent="0.25">
      <c r="A57" s="19" t="s">
        <v>69</v>
      </c>
      <c r="B57" t="s">
        <v>75</v>
      </c>
      <c r="C57" s="45" t="s">
        <v>11</v>
      </c>
      <c r="D57" s="46" t="s">
        <v>12</v>
      </c>
      <c r="F57" s="110">
        <v>66.561414918328595</v>
      </c>
      <c r="G57" s="111">
        <v>67.193728354083802</v>
      </c>
      <c r="H57" s="82">
        <v>121.159773281046</v>
      </c>
      <c r="I57" s="83">
        <v>116.879517815743</v>
      </c>
      <c r="J57" s="82">
        <v>80.645659407703306</v>
      </c>
      <c r="K57" s="83">
        <v>78.535705702673297</v>
      </c>
      <c r="L57" s="110">
        <v>-0.94103043728006097</v>
      </c>
      <c r="M57" s="111">
        <v>3.6621091062771201</v>
      </c>
      <c r="N57" s="111">
        <v>2.6866171076605898</v>
      </c>
      <c r="O57" s="111">
        <v>3.89201121956987</v>
      </c>
      <c r="P57" s="111">
        <v>1.17385706712442</v>
      </c>
      <c r="Q57" s="111">
        <v>0.22178027755256299</v>
      </c>
    </row>
    <row r="58" spans="1:18" x14ac:dyDescent="0.25">
      <c r="A58" s="84" t="s">
        <v>70</v>
      </c>
      <c r="B58" t="s">
        <v>76</v>
      </c>
      <c r="C58" s="45" t="s">
        <v>11</v>
      </c>
      <c r="D58" s="46" t="s">
        <v>12</v>
      </c>
      <c r="F58" s="112">
        <v>60.335249975635897</v>
      </c>
      <c r="G58" s="113">
        <v>58.943094257185898</v>
      </c>
      <c r="H58" s="114">
        <v>85.424769976268195</v>
      </c>
      <c r="I58" s="115">
        <v>86.292766637795495</v>
      </c>
      <c r="J58" s="114">
        <v>51.5412485062934</v>
      </c>
      <c r="K58" s="115">
        <v>50.863626776449301</v>
      </c>
      <c r="L58" s="112">
        <v>2.3618639910140802</v>
      </c>
      <c r="M58" s="113">
        <v>-1.00587418314055</v>
      </c>
      <c r="N58" s="113">
        <v>1.3322324277470201</v>
      </c>
      <c r="O58" s="113">
        <v>0.30194059086203601</v>
      </c>
      <c r="P58" s="113">
        <v>-1.0167464114832501</v>
      </c>
      <c r="Q58" s="113">
        <v>1.32110341215807</v>
      </c>
    </row>
    <row r="59" spans="1:18" x14ac:dyDescent="0.25">
      <c r="A59" s="19" t="s">
        <v>71</v>
      </c>
      <c r="B59" t="s">
        <v>77</v>
      </c>
      <c r="C59" s="45" t="s">
        <v>11</v>
      </c>
      <c r="D59" s="46" t="s">
        <v>12</v>
      </c>
      <c r="F59" s="110">
        <v>50.324246084579897</v>
      </c>
      <c r="G59" s="111">
        <v>53.054994300016702</v>
      </c>
      <c r="H59" s="82">
        <v>65.406603404237899</v>
      </c>
      <c r="I59" s="83">
        <v>64.629852272033006</v>
      </c>
      <c r="J59" s="82">
        <v>32.9153800527139</v>
      </c>
      <c r="K59" s="83">
        <v>34.289364439036397</v>
      </c>
      <c r="L59" s="110">
        <v>-5.1470144356153602</v>
      </c>
      <c r="M59" s="111">
        <v>1.20184574913681</v>
      </c>
      <c r="N59" s="111">
        <v>-4.0070278606804397</v>
      </c>
      <c r="O59" s="111">
        <v>-3.8955280527537099</v>
      </c>
      <c r="P59" s="111">
        <v>0.11615413653918701</v>
      </c>
      <c r="Q59" s="111">
        <v>-5.0368387692514096</v>
      </c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honeticPr fontId="19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A54F0F"/>
  </sheetPr>
  <dimension ref="A1:R59"/>
  <sheetViews>
    <sheetView workbookViewId="0">
      <selection activeCell="F6" sqref="F6:Q6"/>
    </sheetView>
  </sheetViews>
  <sheetFormatPr defaultColWidth="8.81640625" defaultRowHeight="12.5" x14ac:dyDescent="0.25"/>
  <cols>
    <col min="1" max="1" width="33" customWidth="1"/>
    <col min="2" max="2" width="21.7265625" customWidth="1"/>
    <col min="12" max="12" width="12.1796875" customWidth="1"/>
  </cols>
  <sheetData>
    <row r="1" spans="1:18" ht="25" x14ac:dyDescent="0.5">
      <c r="A1" s="47" t="s">
        <v>83</v>
      </c>
      <c r="B1" s="74" t="s">
        <v>60</v>
      </c>
      <c r="D1" s="50"/>
      <c r="E1" s="1"/>
      <c r="F1" s="95" t="s">
        <v>84</v>
      </c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8" ht="25" x14ac:dyDescent="0.5">
      <c r="A2" s="28"/>
      <c r="B2" s="1"/>
      <c r="C2" s="26"/>
      <c r="D2" s="27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8" x14ac:dyDescent="0.25">
      <c r="A3" s="29"/>
      <c r="B3" s="1"/>
      <c r="C3" s="29"/>
      <c r="D3" s="30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x14ac:dyDescent="0.25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8" x14ac:dyDescent="0.25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8" ht="13" x14ac:dyDescent="0.25">
      <c r="A6" s="2"/>
      <c r="B6" s="31"/>
      <c r="C6" s="96" t="s">
        <v>0</v>
      </c>
      <c r="D6" s="97"/>
      <c r="E6" s="32"/>
      <c r="F6" s="95" t="s">
        <v>84</v>
      </c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8" ht="13" x14ac:dyDescent="0.3">
      <c r="A7" s="4"/>
      <c r="B7" s="33"/>
      <c r="C7" s="3"/>
      <c r="D7" s="17"/>
      <c r="E7" s="34"/>
      <c r="F7" s="98" t="s">
        <v>1</v>
      </c>
      <c r="G7" s="99"/>
      <c r="H7" s="98" t="s">
        <v>2</v>
      </c>
      <c r="I7" s="99"/>
      <c r="J7" s="98" t="s">
        <v>3</v>
      </c>
      <c r="K7" s="99"/>
      <c r="L7" s="67" t="s">
        <v>79</v>
      </c>
      <c r="M7" s="68"/>
      <c r="N7" s="68"/>
      <c r="O7" s="68"/>
      <c r="P7" s="68"/>
      <c r="Q7" s="69"/>
    </row>
    <row r="8" spans="1:18" x14ac:dyDescent="0.25">
      <c r="A8" s="6"/>
      <c r="B8" s="35"/>
      <c r="C8" s="5" t="s">
        <v>4</v>
      </c>
      <c r="D8" s="5" t="s">
        <v>5</v>
      </c>
      <c r="E8" s="36"/>
      <c r="F8" s="5">
        <v>2024</v>
      </c>
      <c r="G8" s="70">
        <v>2023</v>
      </c>
      <c r="H8" s="5">
        <v>2024</v>
      </c>
      <c r="I8" s="70">
        <v>2023</v>
      </c>
      <c r="J8" s="5">
        <v>2024</v>
      </c>
      <c r="K8" s="70">
        <v>2023</v>
      </c>
      <c r="L8" s="5" t="s">
        <v>6</v>
      </c>
      <c r="M8" s="71" t="s">
        <v>2</v>
      </c>
      <c r="N8" s="71" t="s">
        <v>3</v>
      </c>
      <c r="O8" s="72" t="s">
        <v>7</v>
      </c>
      <c r="P8" s="72" t="s">
        <v>8</v>
      </c>
      <c r="Q8" s="73" t="s">
        <v>9</v>
      </c>
    </row>
    <row r="9" spans="1:18" x14ac:dyDescent="0.25">
      <c r="A9" s="37" t="s">
        <v>10</v>
      </c>
      <c r="B9" s="19" t="s">
        <v>10</v>
      </c>
      <c r="C9" s="38" t="s">
        <v>11</v>
      </c>
      <c r="D9" s="39" t="s">
        <v>12</v>
      </c>
      <c r="E9" s="19"/>
      <c r="F9" s="102">
        <v>58.1798479219038</v>
      </c>
      <c r="G9" s="103">
        <v>59.3510951924385</v>
      </c>
      <c r="H9" s="104">
        <v>155.21367911653601</v>
      </c>
      <c r="I9" s="105">
        <v>151.88616894386499</v>
      </c>
      <c r="J9" s="104">
        <v>90.303082463992794</v>
      </c>
      <c r="K9" s="105">
        <v>90.146104714021504</v>
      </c>
      <c r="L9" s="102">
        <v>-1.9734214958242799</v>
      </c>
      <c r="M9" s="103">
        <v>2.1907920884496601</v>
      </c>
      <c r="N9" s="103">
        <v>0.17413703062309999</v>
      </c>
      <c r="O9" s="103">
        <v>0.76248879692556804</v>
      </c>
      <c r="P9" s="103">
        <v>0.587329009006196</v>
      </c>
      <c r="Q9" s="103">
        <v>-1.3976829637330199</v>
      </c>
      <c r="R9" s="76"/>
    </row>
    <row r="10" spans="1:18" x14ac:dyDescent="0.25">
      <c r="A10" s="40"/>
      <c r="B10" s="19"/>
      <c r="C10" s="41"/>
      <c r="D10" s="42"/>
      <c r="E10" s="1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5"/>
    </row>
    <row r="11" spans="1:18" x14ac:dyDescent="0.25">
      <c r="A11" s="37" t="s">
        <v>13</v>
      </c>
      <c r="B11" s="19" t="s">
        <v>13</v>
      </c>
      <c r="C11" s="38" t="s">
        <v>11</v>
      </c>
      <c r="D11" s="39" t="s">
        <v>12</v>
      </c>
      <c r="E11" s="19"/>
      <c r="F11" s="102">
        <v>55.282766856078901</v>
      </c>
      <c r="G11" s="103">
        <v>55.230483699299597</v>
      </c>
      <c r="H11" s="104">
        <v>120.021388728776</v>
      </c>
      <c r="I11" s="105">
        <v>115.02174066151299</v>
      </c>
      <c r="J11" s="104">
        <v>66.351144508357706</v>
      </c>
      <c r="K11" s="105">
        <v>63.527063726707901</v>
      </c>
      <c r="L11" s="102">
        <v>9.4663586623462498E-2</v>
      </c>
      <c r="M11" s="103">
        <v>4.3466983185170101</v>
      </c>
      <c r="N11" s="103">
        <v>4.4454766456684798</v>
      </c>
      <c r="O11" s="103">
        <v>5.6525362942181303</v>
      </c>
      <c r="P11" s="103">
        <v>1.1556839868179201</v>
      </c>
      <c r="Q11" s="103">
        <v>1.2514415853533301</v>
      </c>
      <c r="R11" s="76"/>
    </row>
    <row r="12" spans="1:18" x14ac:dyDescent="0.25">
      <c r="A12" s="40"/>
      <c r="B12" s="19"/>
      <c r="C12" s="41"/>
      <c r="D12" s="42"/>
      <c r="E12" s="1"/>
      <c r="F12" s="106"/>
      <c r="G12" s="106"/>
      <c r="H12" s="107"/>
      <c r="I12" s="107"/>
      <c r="J12" s="107"/>
      <c r="K12" s="107"/>
      <c r="L12" s="106"/>
      <c r="M12" s="106"/>
      <c r="N12" s="106"/>
      <c r="O12" s="106"/>
      <c r="P12" s="106"/>
      <c r="Q12" s="106"/>
      <c r="R12" s="75"/>
    </row>
    <row r="13" spans="1:18" ht="13" x14ac:dyDescent="0.3">
      <c r="A13" s="43" t="s">
        <v>14</v>
      </c>
      <c r="B13" s="19"/>
      <c r="C13" s="7"/>
      <c r="D13" s="18"/>
      <c r="E13" s="1"/>
      <c r="F13" s="108"/>
      <c r="G13" s="108"/>
      <c r="H13" s="109"/>
      <c r="I13" s="109"/>
      <c r="J13" s="109"/>
      <c r="K13" s="109"/>
      <c r="L13" s="108"/>
      <c r="M13" s="108"/>
      <c r="N13" s="108"/>
      <c r="O13" s="108"/>
      <c r="P13" s="108"/>
      <c r="Q13" s="108"/>
      <c r="R13" s="75"/>
    </row>
    <row r="14" spans="1:18" x14ac:dyDescent="0.25">
      <c r="A14" s="37" t="s">
        <v>15</v>
      </c>
      <c r="B14" s="19" t="s">
        <v>15</v>
      </c>
      <c r="C14" s="38" t="s">
        <v>11</v>
      </c>
      <c r="D14" s="39" t="s">
        <v>12</v>
      </c>
      <c r="E14" s="19"/>
      <c r="F14" s="102">
        <v>52.0994164190326</v>
      </c>
      <c r="G14" s="103">
        <v>53.176566932144802</v>
      </c>
      <c r="H14" s="104">
        <v>106.96814321578</v>
      </c>
      <c r="I14" s="105">
        <v>104.224746404482</v>
      </c>
      <c r="J14" s="104">
        <v>55.729778369696703</v>
      </c>
      <c r="K14" s="105">
        <v>55.423142031637902</v>
      </c>
      <c r="L14" s="102">
        <v>-2.0256112330205598</v>
      </c>
      <c r="M14" s="103">
        <v>2.6321933187068498</v>
      </c>
      <c r="N14" s="103">
        <v>0.55326408214775402</v>
      </c>
      <c r="O14" s="103">
        <v>1.08955155453127</v>
      </c>
      <c r="P14" s="103">
        <v>0.533336711919565</v>
      </c>
      <c r="Q14" s="103">
        <v>-1.5030778494474499</v>
      </c>
      <c r="R14" s="76"/>
    </row>
    <row r="15" spans="1:18" x14ac:dyDescent="0.25">
      <c r="A15" s="44" t="s">
        <v>16</v>
      </c>
      <c r="B15" s="19" t="s">
        <v>48</v>
      </c>
      <c r="C15" s="45" t="s">
        <v>11</v>
      </c>
      <c r="D15" s="46" t="s">
        <v>12</v>
      </c>
      <c r="E15" s="19"/>
      <c r="F15" s="110">
        <v>59.676044666002703</v>
      </c>
      <c r="G15" s="111">
        <v>61.415057942856002</v>
      </c>
      <c r="H15" s="82">
        <v>114.189933863796</v>
      </c>
      <c r="I15" s="83">
        <v>107.18619174131</v>
      </c>
      <c r="J15" s="82">
        <v>68.144035936638204</v>
      </c>
      <c r="K15" s="83">
        <v>65.8284617646664</v>
      </c>
      <c r="L15" s="110">
        <v>-2.8315747556101898</v>
      </c>
      <c r="M15" s="111">
        <v>6.53418318974302</v>
      </c>
      <c r="N15" s="111">
        <v>3.5175881524467401</v>
      </c>
      <c r="O15" s="111">
        <v>4.57185033777293</v>
      </c>
      <c r="P15" s="111">
        <v>1.0184377400424101</v>
      </c>
      <c r="Q15" s="111">
        <v>-1.8419748415164201</v>
      </c>
      <c r="R15" s="76"/>
    </row>
    <row r="16" spans="1:18" x14ac:dyDescent="0.25">
      <c r="A16" s="44" t="s">
        <v>17</v>
      </c>
      <c r="B16" s="19" t="s">
        <v>17</v>
      </c>
      <c r="C16" s="45" t="s">
        <v>11</v>
      </c>
      <c r="D16" s="46" t="s">
        <v>12</v>
      </c>
      <c r="E16" s="19"/>
      <c r="F16" s="112">
        <v>49.587607992057897</v>
      </c>
      <c r="G16" s="113">
        <v>49.368458918295403</v>
      </c>
      <c r="H16" s="114">
        <v>106.65983030164701</v>
      </c>
      <c r="I16" s="115">
        <v>103.81204033867</v>
      </c>
      <c r="J16" s="114">
        <v>52.890058534975303</v>
      </c>
      <c r="K16" s="115">
        <v>51.250404486840701</v>
      </c>
      <c r="L16" s="112">
        <v>0.44390503281694998</v>
      </c>
      <c r="M16" s="113">
        <v>2.7432174087774501</v>
      </c>
      <c r="N16" s="113">
        <v>3.1992997217330701</v>
      </c>
      <c r="O16" s="113">
        <v>3.7105612656200102</v>
      </c>
      <c r="P16" s="113">
        <v>0.49541183444607201</v>
      </c>
      <c r="Q16" s="113">
        <v>0.94151602532929901</v>
      </c>
      <c r="R16" s="76"/>
    </row>
    <row r="17" spans="1:18" x14ac:dyDescent="0.25">
      <c r="A17" s="44" t="s">
        <v>18</v>
      </c>
      <c r="B17" s="19" t="s">
        <v>18</v>
      </c>
      <c r="C17" s="45" t="s">
        <v>11</v>
      </c>
      <c r="D17" s="46" t="s">
        <v>12</v>
      </c>
      <c r="E17" s="19"/>
      <c r="F17" s="110">
        <v>61.026180417965001</v>
      </c>
      <c r="G17" s="111">
        <v>59.581543482691998</v>
      </c>
      <c r="H17" s="82">
        <v>172.93557808948799</v>
      </c>
      <c r="I17" s="83">
        <v>168.22177887187499</v>
      </c>
      <c r="J17" s="82">
        <v>105.53597789174199</v>
      </c>
      <c r="K17" s="83">
        <v>100.229132325904</v>
      </c>
      <c r="L17" s="110">
        <v>2.4246383205776398</v>
      </c>
      <c r="M17" s="111">
        <v>2.802133736324</v>
      </c>
      <c r="N17" s="111">
        <v>5.2947136652664</v>
      </c>
      <c r="O17" s="111">
        <v>6.4525431204899704</v>
      </c>
      <c r="P17" s="111">
        <v>1.0996083420714899</v>
      </c>
      <c r="Q17" s="111">
        <v>3.5509081878872801</v>
      </c>
      <c r="R17" s="76"/>
    </row>
    <row r="18" spans="1:18" x14ac:dyDescent="0.25">
      <c r="A18" s="40"/>
      <c r="B18" s="19"/>
      <c r="C18" s="41"/>
      <c r="D18" s="42"/>
      <c r="E18" s="1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5"/>
    </row>
    <row r="19" spans="1:18" ht="13" x14ac:dyDescent="0.3">
      <c r="A19" s="43" t="s">
        <v>19</v>
      </c>
      <c r="B19" s="19"/>
      <c r="C19" s="7"/>
      <c r="D19" s="18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75"/>
    </row>
    <row r="20" spans="1:18" x14ac:dyDescent="0.25">
      <c r="A20" s="37" t="s">
        <v>20</v>
      </c>
      <c r="B20" s="19" t="s">
        <v>20</v>
      </c>
      <c r="C20" s="38" t="s">
        <v>11</v>
      </c>
      <c r="D20" s="39" t="s">
        <v>12</v>
      </c>
      <c r="E20" s="19"/>
      <c r="F20" s="102">
        <v>66.564635208877803</v>
      </c>
      <c r="G20" s="103">
        <v>64.076971938699401</v>
      </c>
      <c r="H20" s="104">
        <v>184.07119223946401</v>
      </c>
      <c r="I20" s="105">
        <v>176.76021207647699</v>
      </c>
      <c r="J20" s="104">
        <v>122.526317638831</v>
      </c>
      <c r="K20" s="105">
        <v>113.26259149102999</v>
      </c>
      <c r="L20" s="102">
        <v>3.8823046640816501</v>
      </c>
      <c r="M20" s="103">
        <v>4.1361005834407001</v>
      </c>
      <c r="N20" s="103">
        <v>8.1789812733843803</v>
      </c>
      <c r="O20" s="103">
        <v>8.1936174531196393</v>
      </c>
      <c r="P20" s="103">
        <v>1.35295965657756E-2</v>
      </c>
      <c r="Q20" s="103">
        <v>3.8963595208059298</v>
      </c>
      <c r="R20" s="76"/>
    </row>
    <row r="21" spans="1:18" x14ac:dyDescent="0.25">
      <c r="A21" s="44" t="s">
        <v>21</v>
      </c>
      <c r="B21" s="19" t="s">
        <v>21</v>
      </c>
      <c r="C21" s="45" t="s">
        <v>11</v>
      </c>
      <c r="D21" s="46" t="s">
        <v>12</v>
      </c>
      <c r="E21" s="19"/>
      <c r="F21" s="110">
        <v>53.249987139363398</v>
      </c>
      <c r="G21" s="111">
        <v>53.907324937349301</v>
      </c>
      <c r="H21" s="82">
        <v>129.207444908616</v>
      </c>
      <c r="I21" s="83">
        <v>110.173667195698</v>
      </c>
      <c r="J21" s="82">
        <v>68.802947796938099</v>
      </c>
      <c r="K21" s="83">
        <v>59.391676770578897</v>
      </c>
      <c r="L21" s="110">
        <v>-1.21938493284519</v>
      </c>
      <c r="M21" s="111">
        <v>17.27615881126</v>
      </c>
      <c r="N21" s="111">
        <v>15.846111000895901</v>
      </c>
      <c r="O21" s="111">
        <v>32.998450879157502</v>
      </c>
      <c r="P21" s="111">
        <v>14.806142157097399</v>
      </c>
      <c r="Q21" s="111">
        <v>13.4062133576529</v>
      </c>
      <c r="R21" s="76"/>
    </row>
    <row r="22" spans="1:18" x14ac:dyDescent="0.25">
      <c r="A22" s="44" t="s">
        <v>22</v>
      </c>
      <c r="B22" s="19" t="s">
        <v>22</v>
      </c>
      <c r="C22" s="45" t="s">
        <v>11</v>
      </c>
      <c r="D22" s="46" t="s">
        <v>12</v>
      </c>
      <c r="E22" s="19"/>
      <c r="F22" s="112">
        <v>60.0125328006893</v>
      </c>
      <c r="G22" s="113">
        <v>60.559325926336498</v>
      </c>
      <c r="H22" s="114">
        <v>145.06193208466499</v>
      </c>
      <c r="I22" s="115">
        <v>141.13805766778901</v>
      </c>
      <c r="J22" s="114">
        <v>87.055339573623598</v>
      </c>
      <c r="K22" s="115">
        <v>85.472256349137197</v>
      </c>
      <c r="L22" s="112">
        <v>-0.90290490735044304</v>
      </c>
      <c r="M22" s="113">
        <v>2.7801675052895298</v>
      </c>
      <c r="N22" s="113">
        <v>1.85216032910127</v>
      </c>
      <c r="O22" s="113">
        <v>2.97168960629975</v>
      </c>
      <c r="P22" s="113">
        <v>1.09917087038811</v>
      </c>
      <c r="Q22" s="113">
        <v>0.186341495308771</v>
      </c>
      <c r="R22" s="76"/>
    </row>
    <row r="23" spans="1:18" x14ac:dyDescent="0.25">
      <c r="A23" s="44" t="s">
        <v>23</v>
      </c>
      <c r="B23" s="19" t="s">
        <v>23</v>
      </c>
      <c r="C23" s="45" t="s">
        <v>11</v>
      </c>
      <c r="D23" s="46" t="s">
        <v>12</v>
      </c>
      <c r="E23" s="19"/>
      <c r="F23" s="110">
        <v>60.575694844907296</v>
      </c>
      <c r="G23" s="111">
        <v>55.796944226549797</v>
      </c>
      <c r="H23" s="82">
        <v>150.40566232050099</v>
      </c>
      <c r="I23" s="83">
        <v>147.97949861140799</v>
      </c>
      <c r="J23" s="82">
        <v>91.109275036728903</v>
      </c>
      <c r="K23" s="83">
        <v>82.568038306935605</v>
      </c>
      <c r="L23" s="110">
        <v>8.5645382280336797</v>
      </c>
      <c r="M23" s="111">
        <v>1.6395269154576899</v>
      </c>
      <c r="N23" s="111">
        <v>10.3444830529246</v>
      </c>
      <c r="O23" s="111">
        <v>10.7924234105399</v>
      </c>
      <c r="P23" s="111">
        <v>0.40594721659119798</v>
      </c>
      <c r="Q23" s="111">
        <v>9.0052529491754694</v>
      </c>
      <c r="R23" s="76"/>
    </row>
    <row r="24" spans="1:18" x14ac:dyDescent="0.25">
      <c r="A24" s="44" t="s">
        <v>24</v>
      </c>
      <c r="B24" s="19" t="s">
        <v>24</v>
      </c>
      <c r="C24" s="45" t="s">
        <v>11</v>
      </c>
      <c r="D24" s="46" t="s">
        <v>12</v>
      </c>
      <c r="E24" s="19"/>
      <c r="F24" s="112">
        <v>56.635348609019204</v>
      </c>
      <c r="G24" s="113">
        <v>58.499409341131198</v>
      </c>
      <c r="H24" s="114">
        <v>97.793463450643003</v>
      </c>
      <c r="I24" s="115">
        <v>92.659730976953398</v>
      </c>
      <c r="J24" s="114">
        <v>55.385668942105497</v>
      </c>
      <c r="K24" s="115">
        <v>54.205395318599003</v>
      </c>
      <c r="L24" s="112">
        <v>-3.1864607747438298</v>
      </c>
      <c r="M24" s="113">
        <v>5.5404137477654203</v>
      </c>
      <c r="N24" s="113">
        <v>2.17740986219053</v>
      </c>
      <c r="O24" s="113">
        <v>2.3745327039055701</v>
      </c>
      <c r="P24" s="113">
        <v>0.19292213609731701</v>
      </c>
      <c r="Q24" s="113">
        <v>-2.9996860268390502</v>
      </c>
      <c r="R24" s="76"/>
    </row>
    <row r="25" spans="1:18" x14ac:dyDescent="0.25">
      <c r="A25" s="44" t="s">
        <v>25</v>
      </c>
      <c r="B25" s="19" t="s">
        <v>25</v>
      </c>
      <c r="C25" s="45" t="s">
        <v>11</v>
      </c>
      <c r="D25" s="46" t="s">
        <v>12</v>
      </c>
      <c r="E25" s="19"/>
      <c r="F25" s="110">
        <v>64.662724762326306</v>
      </c>
      <c r="G25" s="111">
        <v>61.170555871750999</v>
      </c>
      <c r="H25" s="82">
        <v>121.21293598932</v>
      </c>
      <c r="I25" s="83">
        <v>119.535854225034</v>
      </c>
      <c r="J25" s="82">
        <v>78.379587175108995</v>
      </c>
      <c r="K25" s="83">
        <v>73.120746495499404</v>
      </c>
      <c r="L25" s="110">
        <v>5.7089049474993701</v>
      </c>
      <c r="M25" s="111">
        <v>1.4029947543010699</v>
      </c>
      <c r="N25" s="111">
        <v>7.19199533874189</v>
      </c>
      <c r="O25" s="111">
        <v>7.19199533874189</v>
      </c>
      <c r="P25" s="111">
        <v>0</v>
      </c>
      <c r="Q25" s="111">
        <v>5.7089049474993701</v>
      </c>
      <c r="R25" s="76"/>
    </row>
    <row r="26" spans="1:18" x14ac:dyDescent="0.25">
      <c r="A26" s="44" t="s">
        <v>26</v>
      </c>
      <c r="B26" s="19" t="s">
        <v>26</v>
      </c>
      <c r="C26" s="45" t="s">
        <v>11</v>
      </c>
      <c r="D26" s="46" t="s">
        <v>12</v>
      </c>
      <c r="E26" s="19"/>
      <c r="F26" s="112">
        <v>39.279047368627403</v>
      </c>
      <c r="G26" s="113">
        <v>39.120005532200501</v>
      </c>
      <c r="H26" s="114">
        <v>126.70305661577601</v>
      </c>
      <c r="I26" s="115">
        <v>126.56061806959499</v>
      </c>
      <c r="J26" s="114">
        <v>49.767753625609501</v>
      </c>
      <c r="K26" s="115">
        <v>49.510520790413103</v>
      </c>
      <c r="L26" s="112">
        <v>0.40654860413044402</v>
      </c>
      <c r="M26" s="113">
        <v>0.112545709994761</v>
      </c>
      <c r="N26" s="113">
        <v>0.51955186713819801</v>
      </c>
      <c r="O26" s="113">
        <v>-0.31328627102838302</v>
      </c>
      <c r="P26" s="113">
        <v>-0.82853347701687596</v>
      </c>
      <c r="Q26" s="113">
        <v>-0.42535326417199698</v>
      </c>
      <c r="R26" s="76"/>
    </row>
    <row r="27" spans="1:18" x14ac:dyDescent="0.25">
      <c r="A27" s="44" t="s">
        <v>27</v>
      </c>
      <c r="B27" s="19" t="s">
        <v>27</v>
      </c>
      <c r="C27" s="45" t="s">
        <v>11</v>
      </c>
      <c r="D27" s="46" t="s">
        <v>12</v>
      </c>
      <c r="E27" s="19"/>
      <c r="F27" s="110">
        <v>49.571910138018097</v>
      </c>
      <c r="G27" s="111">
        <v>48.117120614617598</v>
      </c>
      <c r="H27" s="82">
        <v>116.84620679342</v>
      </c>
      <c r="I27" s="83">
        <v>116.27812119908999</v>
      </c>
      <c r="J27" s="82">
        <v>57.9228966313174</v>
      </c>
      <c r="K27" s="83">
        <v>55.949683825777697</v>
      </c>
      <c r="L27" s="110">
        <v>3.0234342887063401</v>
      </c>
      <c r="M27" s="111">
        <v>0.48855759662422199</v>
      </c>
      <c r="N27" s="111">
        <v>3.5267631032269802</v>
      </c>
      <c r="O27" s="111">
        <v>4.7134677905220999</v>
      </c>
      <c r="P27" s="111">
        <v>1.1462781716760899</v>
      </c>
      <c r="Q27" s="111">
        <v>4.2043694276688504</v>
      </c>
      <c r="R27" s="76"/>
    </row>
    <row r="28" spans="1:18" x14ac:dyDescent="0.25">
      <c r="A28" s="44" t="s">
        <v>28</v>
      </c>
      <c r="B28" s="19" t="s">
        <v>28</v>
      </c>
      <c r="C28" s="45" t="s">
        <v>11</v>
      </c>
      <c r="D28" s="46" t="s">
        <v>12</v>
      </c>
      <c r="E28" s="19"/>
      <c r="F28" s="112">
        <v>58.416715485256702</v>
      </c>
      <c r="G28" s="113">
        <v>63.786716630559901</v>
      </c>
      <c r="H28" s="114">
        <v>109.663944197932</v>
      </c>
      <c r="I28" s="115">
        <v>102.522437113553</v>
      </c>
      <c r="J28" s="114">
        <v>64.062074272017099</v>
      </c>
      <c r="K28" s="115">
        <v>65.395696444366294</v>
      </c>
      <c r="L28" s="112">
        <v>-8.4186824921639101</v>
      </c>
      <c r="M28" s="113">
        <v>6.9657991805924802</v>
      </c>
      <c r="N28" s="113">
        <v>-2.0393118276272699</v>
      </c>
      <c r="O28" s="113">
        <v>-2.0909334795712602</v>
      </c>
      <c r="P28" s="113">
        <v>-5.2696293694010098E-2</v>
      </c>
      <c r="Q28" s="113">
        <v>-8.4669424522066894</v>
      </c>
      <c r="R28" s="76"/>
    </row>
    <row r="29" spans="1:18" x14ac:dyDescent="0.25">
      <c r="A29" s="44" t="s">
        <v>29</v>
      </c>
      <c r="B29" s="19" t="s">
        <v>29</v>
      </c>
      <c r="C29" s="45" t="s">
        <v>11</v>
      </c>
      <c r="D29" s="46" t="s">
        <v>12</v>
      </c>
      <c r="E29" s="19"/>
      <c r="F29" s="110">
        <v>57.522114045518997</v>
      </c>
      <c r="G29" s="111">
        <v>58.086419753086403</v>
      </c>
      <c r="H29" s="82">
        <v>89.301772646418996</v>
      </c>
      <c r="I29" s="83">
        <v>85.394600587237605</v>
      </c>
      <c r="J29" s="82">
        <v>51.368267506343201</v>
      </c>
      <c r="K29" s="83">
        <v>49.602666143574403</v>
      </c>
      <c r="L29" s="110">
        <v>-0.97149335415431703</v>
      </c>
      <c r="M29" s="111">
        <v>4.5754322080233703</v>
      </c>
      <c r="N29" s="111">
        <v>3.5594888340442599</v>
      </c>
      <c r="O29" s="111">
        <v>4.1709223925028001</v>
      </c>
      <c r="P29" s="111">
        <v>0.59041770613445899</v>
      </c>
      <c r="Q29" s="111">
        <v>-0.386811516796705</v>
      </c>
      <c r="R29" s="76"/>
    </row>
    <row r="30" spans="1:18" x14ac:dyDescent="0.25">
      <c r="A30" s="44" t="s">
        <v>30</v>
      </c>
      <c r="B30" s="19" t="s">
        <v>30</v>
      </c>
      <c r="C30" s="45" t="s">
        <v>11</v>
      </c>
      <c r="D30" s="46" t="s">
        <v>12</v>
      </c>
      <c r="E30" s="19"/>
      <c r="F30" s="112">
        <v>61.761727333524398</v>
      </c>
      <c r="G30" s="113">
        <v>66.652438290887503</v>
      </c>
      <c r="H30" s="114">
        <v>90.492059870989607</v>
      </c>
      <c r="I30" s="115">
        <v>89.094860602920207</v>
      </c>
      <c r="J30" s="114">
        <v>55.8894592760103</v>
      </c>
      <c r="K30" s="115">
        <v>59.383896983713598</v>
      </c>
      <c r="L30" s="112">
        <v>-7.3376324749273696</v>
      </c>
      <c r="M30" s="113">
        <v>1.5682153365686</v>
      </c>
      <c r="N30" s="113">
        <v>-5.8844870161716196</v>
      </c>
      <c r="O30" s="113">
        <v>-4.4331342911230802</v>
      </c>
      <c r="P30" s="113">
        <v>1.54209723672007</v>
      </c>
      <c r="Q30" s="113">
        <v>-5.9086886658438296</v>
      </c>
      <c r="R30" s="76"/>
    </row>
    <row r="31" spans="1:18" x14ac:dyDescent="0.25">
      <c r="A31" s="19" t="s">
        <v>64</v>
      </c>
      <c r="B31" s="19" t="s">
        <v>64</v>
      </c>
      <c r="C31" s="45" t="s">
        <v>11</v>
      </c>
      <c r="D31" s="46" t="s">
        <v>12</v>
      </c>
      <c r="E31" s="19"/>
      <c r="F31" s="110">
        <v>60.674641663972402</v>
      </c>
      <c r="G31" s="111">
        <v>57.125408628803299</v>
      </c>
      <c r="H31" s="82">
        <v>180.56104085257499</v>
      </c>
      <c r="I31" s="83">
        <v>172.31867236825499</v>
      </c>
      <c r="J31" s="82">
        <v>109.55476452203899</v>
      </c>
      <c r="K31" s="83">
        <v>98.437745734094904</v>
      </c>
      <c r="L31" s="110">
        <v>6.2130549616400401</v>
      </c>
      <c r="M31" s="111">
        <v>4.7832126205716499</v>
      </c>
      <c r="N31" s="111">
        <v>11.293451211259899</v>
      </c>
      <c r="O31" s="111">
        <v>11.293451211259899</v>
      </c>
      <c r="P31" s="111">
        <v>0</v>
      </c>
      <c r="Q31" s="111">
        <v>6.2130549616400401</v>
      </c>
      <c r="R31" s="76"/>
    </row>
    <row r="32" spans="1:18" x14ac:dyDescent="0.25">
      <c r="A32" s="44" t="s">
        <v>31</v>
      </c>
      <c r="B32" s="19" t="s">
        <v>31</v>
      </c>
      <c r="C32" s="45" t="s">
        <v>11</v>
      </c>
      <c r="D32" s="46" t="s">
        <v>12</v>
      </c>
      <c r="E32" s="19"/>
      <c r="F32" s="112">
        <v>59.645048143985001</v>
      </c>
      <c r="G32" s="113">
        <v>61.205982268622002</v>
      </c>
      <c r="H32" s="114">
        <v>112.23480701595</v>
      </c>
      <c r="I32" s="115">
        <v>106.699718828474</v>
      </c>
      <c r="J32" s="114">
        <v>66.942504678972298</v>
      </c>
      <c r="K32" s="115">
        <v>65.306610986825703</v>
      </c>
      <c r="L32" s="112">
        <v>-2.55029666509783</v>
      </c>
      <c r="M32" s="113">
        <v>5.1875377444751303</v>
      </c>
      <c r="N32" s="113">
        <v>2.50494347727926</v>
      </c>
      <c r="O32" s="113">
        <v>4.5249196468331796</v>
      </c>
      <c r="P32" s="113">
        <v>1.9706134172949901</v>
      </c>
      <c r="Q32" s="113">
        <v>-0.62993973606608</v>
      </c>
      <c r="R32" s="76"/>
    </row>
    <row r="33" spans="1:18" x14ac:dyDescent="0.25">
      <c r="A33" s="44" t="s">
        <v>32</v>
      </c>
      <c r="B33" s="19" t="s">
        <v>32</v>
      </c>
      <c r="C33" s="45" t="s">
        <v>11</v>
      </c>
      <c r="D33" s="46" t="s">
        <v>12</v>
      </c>
      <c r="E33" s="19"/>
      <c r="F33" s="110">
        <v>56.608453556061697</v>
      </c>
      <c r="G33" s="111">
        <v>60.310997215894702</v>
      </c>
      <c r="H33" s="82">
        <v>95.8235712185907</v>
      </c>
      <c r="I33" s="83">
        <v>90.315987712386701</v>
      </c>
      <c r="J33" s="82">
        <v>54.2442418090356</v>
      </c>
      <c r="K33" s="83">
        <v>54.4704728347253</v>
      </c>
      <c r="L33" s="110">
        <v>-6.1390854582937697</v>
      </c>
      <c r="M33" s="111">
        <v>6.0981268607092902</v>
      </c>
      <c r="N33" s="111">
        <v>-0.41532781691859</v>
      </c>
      <c r="O33" s="111">
        <v>-0.41532781691859</v>
      </c>
      <c r="P33" s="111">
        <v>0</v>
      </c>
      <c r="Q33" s="111">
        <v>-6.1390854582937697</v>
      </c>
      <c r="R33" s="76"/>
    </row>
    <row r="34" spans="1:18" x14ac:dyDescent="0.25">
      <c r="A34" s="44" t="s">
        <v>33</v>
      </c>
      <c r="B34" s="19" t="s">
        <v>33</v>
      </c>
      <c r="C34" s="45" t="s">
        <v>11</v>
      </c>
      <c r="D34" s="46" t="s">
        <v>12</v>
      </c>
      <c r="E34" s="19"/>
      <c r="F34" s="112">
        <v>61.305631856557802</v>
      </c>
      <c r="G34" s="113">
        <v>64.396237248845694</v>
      </c>
      <c r="H34" s="114">
        <v>93.226593410758099</v>
      </c>
      <c r="I34" s="115">
        <v>88.382062664739706</v>
      </c>
      <c r="J34" s="114">
        <v>57.153152148809397</v>
      </c>
      <c r="K34" s="115">
        <v>56.914722759009301</v>
      </c>
      <c r="L34" s="112">
        <v>-4.7993571120388498</v>
      </c>
      <c r="M34" s="113">
        <v>5.4813506269877497</v>
      </c>
      <c r="N34" s="113">
        <v>0.41892392379678201</v>
      </c>
      <c r="O34" s="113">
        <v>1.75666542827484</v>
      </c>
      <c r="P34" s="113">
        <v>1.3321607643328399</v>
      </c>
      <c r="Q34" s="113">
        <v>-3.5311315000928101</v>
      </c>
      <c r="R34" s="76"/>
    </row>
    <row r="35" spans="1:18" x14ac:dyDescent="0.25">
      <c r="A35" s="44" t="s">
        <v>17</v>
      </c>
      <c r="B35" s="44" t="s">
        <v>46</v>
      </c>
      <c r="C35" s="45" t="s">
        <v>11</v>
      </c>
      <c r="D35" s="46" t="s">
        <v>12</v>
      </c>
      <c r="E35" s="19"/>
      <c r="F35" s="110">
        <v>47.637477014883899</v>
      </c>
      <c r="G35" s="111">
        <v>46.398134166270097</v>
      </c>
      <c r="H35" s="82">
        <v>103.54564817141301</v>
      </c>
      <c r="I35" s="83">
        <v>99.129085213544698</v>
      </c>
      <c r="J35" s="82">
        <v>49.326534347569599</v>
      </c>
      <c r="K35" s="83">
        <v>45.994045955176702</v>
      </c>
      <c r="L35" s="110">
        <v>2.67110492885877</v>
      </c>
      <c r="M35" s="111">
        <v>4.4553653938745397</v>
      </c>
      <c r="N35" s="111">
        <v>7.2454778073677701</v>
      </c>
      <c r="O35" s="111">
        <v>6.5695966614180996</v>
      </c>
      <c r="P35" s="111">
        <v>-0.63021878382944096</v>
      </c>
      <c r="Q35" s="111">
        <v>2.02405234003187</v>
      </c>
      <c r="R35" s="76"/>
    </row>
    <row r="36" spans="1:18" x14ac:dyDescent="0.25">
      <c r="A36" s="44" t="s">
        <v>34</v>
      </c>
      <c r="B36" s="19" t="s">
        <v>34</v>
      </c>
      <c r="C36" s="45" t="s">
        <v>11</v>
      </c>
      <c r="D36" s="46" t="s">
        <v>12</v>
      </c>
      <c r="E36" s="19"/>
      <c r="F36" s="112">
        <v>54.167907722563797</v>
      </c>
      <c r="G36" s="113">
        <v>53.312701950541701</v>
      </c>
      <c r="H36" s="114">
        <v>100.218414037519</v>
      </c>
      <c r="I36" s="115">
        <v>99.648166952640395</v>
      </c>
      <c r="J36" s="114">
        <v>54.286218036860298</v>
      </c>
      <c r="K36" s="115">
        <v>53.125130246639401</v>
      </c>
      <c r="L36" s="112">
        <v>1.6041313621948301</v>
      </c>
      <c r="M36" s="113">
        <v>0.57226048638689497</v>
      </c>
      <c r="N36" s="113">
        <v>2.1855716585173099</v>
      </c>
      <c r="O36" s="113">
        <v>2.0473361926787699</v>
      </c>
      <c r="P36" s="113">
        <v>-0.13527884964081799</v>
      </c>
      <c r="Q36" s="113">
        <v>1.4666824621005099</v>
      </c>
      <c r="R36" s="76"/>
    </row>
    <row r="37" spans="1:18" x14ac:dyDescent="0.25">
      <c r="A37" s="44" t="s">
        <v>35</v>
      </c>
      <c r="B37" s="19" t="s">
        <v>35</v>
      </c>
      <c r="C37" s="45" t="s">
        <v>11</v>
      </c>
      <c r="D37" s="46" t="s">
        <v>12</v>
      </c>
      <c r="E37" s="19"/>
      <c r="F37" s="110">
        <v>57.524447524447503</v>
      </c>
      <c r="G37" s="111">
        <v>58.165546329247299</v>
      </c>
      <c r="H37" s="82">
        <v>136.98295737570299</v>
      </c>
      <c r="I37" s="83">
        <v>132.23730551866899</v>
      </c>
      <c r="J37" s="82">
        <v>78.798689433022702</v>
      </c>
      <c r="K37" s="83">
        <v>76.916551206010197</v>
      </c>
      <c r="L37" s="110">
        <v>-1.10219682485387</v>
      </c>
      <c r="M37" s="111">
        <v>3.5887390766318501</v>
      </c>
      <c r="N37" s="111">
        <v>2.44698728362305</v>
      </c>
      <c r="O37" s="111">
        <v>5.2177954806178404</v>
      </c>
      <c r="P37" s="111">
        <v>2.70462633451957</v>
      </c>
      <c r="Q37" s="111">
        <v>1.57261920408246</v>
      </c>
      <c r="R37" s="76"/>
    </row>
    <row r="38" spans="1:18" x14ac:dyDescent="0.25">
      <c r="A38" s="44" t="s">
        <v>36</v>
      </c>
      <c r="B38" s="19" t="s">
        <v>47</v>
      </c>
      <c r="C38" s="45" t="s">
        <v>11</v>
      </c>
      <c r="D38" s="46" t="s">
        <v>12</v>
      </c>
      <c r="E38" s="19"/>
      <c r="F38" s="112">
        <v>47.421287381293297</v>
      </c>
      <c r="G38" s="113">
        <v>49.716753022452501</v>
      </c>
      <c r="H38" s="114">
        <v>101.127106171931</v>
      </c>
      <c r="I38" s="115">
        <v>95.833961515683797</v>
      </c>
      <c r="J38" s="114">
        <v>47.955775638177002</v>
      </c>
      <c r="K38" s="115">
        <v>47.645533958384704</v>
      </c>
      <c r="L38" s="112">
        <v>-4.6170867999415499</v>
      </c>
      <c r="M38" s="113">
        <v>5.5232451758565597</v>
      </c>
      <c r="N38" s="113">
        <v>0.65114535197212897</v>
      </c>
      <c r="O38" s="113">
        <v>0.59154437767044299</v>
      </c>
      <c r="P38" s="113">
        <v>-5.9215396002960698E-2</v>
      </c>
      <c r="Q38" s="113">
        <v>-4.6735681697121203</v>
      </c>
      <c r="R38" s="76"/>
    </row>
    <row r="39" spans="1:18" x14ac:dyDescent="0.25">
      <c r="A39" s="44" t="s">
        <v>37</v>
      </c>
      <c r="B39" s="19" t="s">
        <v>37</v>
      </c>
      <c r="C39" s="45" t="s">
        <v>11</v>
      </c>
      <c r="D39" s="46" t="s">
        <v>12</v>
      </c>
      <c r="E39" s="19"/>
      <c r="F39" s="110">
        <v>45.6567478208596</v>
      </c>
      <c r="G39" s="111">
        <v>49.108200658908999</v>
      </c>
      <c r="H39" s="82">
        <v>98.641238709677395</v>
      </c>
      <c r="I39" s="83">
        <v>97.895748744175194</v>
      </c>
      <c r="J39" s="82">
        <v>45.036381605049499</v>
      </c>
      <c r="K39" s="83">
        <v>48.074840729831003</v>
      </c>
      <c r="L39" s="110">
        <v>-7.0282616584187103</v>
      </c>
      <c r="M39" s="111">
        <v>0.76151413627804598</v>
      </c>
      <c r="N39" s="111">
        <v>-6.3202687282041303</v>
      </c>
      <c r="O39" s="111">
        <v>-5.1583372056621402</v>
      </c>
      <c r="P39" s="111">
        <v>1.2403232874044501</v>
      </c>
      <c r="Q39" s="111">
        <v>-5.8751115370633498</v>
      </c>
      <c r="R39" s="76"/>
    </row>
    <row r="40" spans="1:18" x14ac:dyDescent="0.25">
      <c r="A40" s="44" t="s">
        <v>38</v>
      </c>
      <c r="B40" s="19" t="s">
        <v>38</v>
      </c>
      <c r="C40" s="45" t="s">
        <v>11</v>
      </c>
      <c r="D40" s="46" t="s">
        <v>12</v>
      </c>
      <c r="E40" s="19"/>
      <c r="F40" s="112">
        <v>47.902064529515499</v>
      </c>
      <c r="G40" s="113">
        <v>46.9323249951522</v>
      </c>
      <c r="H40" s="114">
        <v>100.83797369880099</v>
      </c>
      <c r="I40" s="115">
        <v>98.881402351407303</v>
      </c>
      <c r="J40" s="114">
        <v>48.303471231455497</v>
      </c>
      <c r="K40" s="115">
        <v>46.407341111326502</v>
      </c>
      <c r="L40" s="112">
        <v>2.0662507865601301</v>
      </c>
      <c r="M40" s="113">
        <v>1.97870509607094</v>
      </c>
      <c r="N40" s="113">
        <v>4.0858408922423504</v>
      </c>
      <c r="O40" s="113">
        <v>8.0821559003214603</v>
      </c>
      <c r="P40" s="113">
        <v>3.8394415357766101</v>
      </c>
      <c r="Q40" s="113">
        <v>5.9850248132692396</v>
      </c>
      <c r="R40" s="76"/>
    </row>
    <row r="41" spans="1:18" x14ac:dyDescent="0.25">
      <c r="A41" s="44" t="s">
        <v>39</v>
      </c>
      <c r="B41" s="19" t="s">
        <v>39</v>
      </c>
      <c r="C41" s="45" t="s">
        <v>11</v>
      </c>
      <c r="D41" s="46" t="s">
        <v>12</v>
      </c>
      <c r="E41" s="19"/>
      <c r="F41" s="110">
        <v>52.458138214843103</v>
      </c>
      <c r="G41" s="111">
        <v>53.416808595639097</v>
      </c>
      <c r="H41" s="82">
        <v>111.06180206804601</v>
      </c>
      <c r="I41" s="83">
        <v>111.06249076607099</v>
      </c>
      <c r="J41" s="82">
        <v>58.260953632751502</v>
      </c>
      <c r="K41" s="83">
        <v>59.326038114061802</v>
      </c>
      <c r="L41" s="110">
        <v>-1.7946979724171801</v>
      </c>
      <c r="M41" s="111">
        <v>-6.2009956751401499E-4</v>
      </c>
      <c r="N41" s="111">
        <v>-1.7953069430703299</v>
      </c>
      <c r="O41" s="111">
        <v>-2.99088543042209</v>
      </c>
      <c r="P41" s="111">
        <v>-1.21743518576925</v>
      </c>
      <c r="Q41" s="111">
        <v>-2.9902838735919399</v>
      </c>
      <c r="R41" s="76"/>
    </row>
    <row r="42" spans="1:18" x14ac:dyDescent="0.25">
      <c r="B42" s="19"/>
      <c r="C42" s="45"/>
      <c r="D42" s="46"/>
      <c r="F42" s="78"/>
      <c r="G42" s="79"/>
      <c r="H42" s="80"/>
      <c r="I42" s="81"/>
      <c r="J42" s="80"/>
      <c r="K42" s="81"/>
      <c r="L42" s="78"/>
      <c r="M42" s="79"/>
      <c r="N42" s="79"/>
      <c r="O42" s="79"/>
      <c r="P42" s="79"/>
      <c r="Q42" s="79"/>
    </row>
    <row r="43" spans="1:18" x14ac:dyDescent="0.25">
      <c r="B43" s="19"/>
      <c r="C43" s="45"/>
      <c r="D43" s="46"/>
    </row>
    <row r="44" spans="1:18" x14ac:dyDescent="0.25">
      <c r="A44" s="37" t="s">
        <v>50</v>
      </c>
      <c r="B44" s="19" t="s">
        <v>50</v>
      </c>
      <c r="C44" s="45" t="s">
        <v>11</v>
      </c>
      <c r="D44" s="46" t="s">
        <v>12</v>
      </c>
      <c r="F44" s="102">
        <v>57.9727830386352</v>
      </c>
      <c r="G44" s="103">
        <v>59.218484948929103</v>
      </c>
      <c r="H44" s="104">
        <v>117.22605180741</v>
      </c>
      <c r="I44" s="105">
        <v>110.92209641070301</v>
      </c>
      <c r="J44" s="104">
        <v>67.959204679068506</v>
      </c>
      <c r="K44" s="105">
        <v>65.686384968009307</v>
      </c>
      <c r="L44" s="102">
        <v>-2.1035693692065802</v>
      </c>
      <c r="M44" s="103">
        <v>5.6832277794010402</v>
      </c>
      <c r="N44" s="103">
        <v>3.4601077714447301</v>
      </c>
      <c r="O44" s="103">
        <v>4.4401749393510404</v>
      </c>
      <c r="P44" s="103">
        <v>0.94728991590786904</v>
      </c>
      <c r="Q44" s="103">
        <v>-1.17620635380733</v>
      </c>
    </row>
    <row r="45" spans="1:18" x14ac:dyDescent="0.25">
      <c r="A45" s="44" t="s">
        <v>51</v>
      </c>
      <c r="B45" s="19" t="s">
        <v>51</v>
      </c>
      <c r="C45" s="45" t="s">
        <v>11</v>
      </c>
      <c r="D45" s="46" t="s">
        <v>12</v>
      </c>
      <c r="F45" s="110">
        <v>52.0172516867366</v>
      </c>
      <c r="G45" s="111">
        <v>49.0392006149116</v>
      </c>
      <c r="H45" s="82">
        <v>98.282728422020398</v>
      </c>
      <c r="I45" s="83">
        <v>97.858912748171306</v>
      </c>
      <c r="J45" s="82">
        <v>51.123974207874198</v>
      </c>
      <c r="K45" s="83">
        <v>47.989228542147004</v>
      </c>
      <c r="L45" s="110">
        <v>6.0727969348658997</v>
      </c>
      <c r="M45" s="111">
        <v>0.43308847599781602</v>
      </c>
      <c r="N45" s="111">
        <v>6.5321859945593603</v>
      </c>
      <c r="O45" s="111">
        <v>6.5321859945593603</v>
      </c>
      <c r="P45" s="111">
        <v>0</v>
      </c>
      <c r="Q45" s="111">
        <v>6.0727969348658997</v>
      </c>
    </row>
    <row r="46" spans="1:18" x14ac:dyDescent="0.25">
      <c r="A46" s="44" t="s">
        <v>52</v>
      </c>
      <c r="B46" s="19" t="s">
        <v>52</v>
      </c>
      <c r="C46" s="45" t="s">
        <v>11</v>
      </c>
      <c r="D46" s="46" t="s">
        <v>12</v>
      </c>
      <c r="F46" s="112">
        <v>46.219380656860103</v>
      </c>
      <c r="G46" s="113">
        <v>45.122008410060801</v>
      </c>
      <c r="H46" s="114">
        <v>97.158479893123996</v>
      </c>
      <c r="I46" s="115">
        <v>101.353297072579</v>
      </c>
      <c r="J46" s="114">
        <v>44.906047662221901</v>
      </c>
      <c r="K46" s="115">
        <v>45.732643228963099</v>
      </c>
      <c r="L46" s="112">
        <v>2.4320110860904198</v>
      </c>
      <c r="M46" s="113">
        <v>-4.1388068278146299</v>
      </c>
      <c r="N46" s="113">
        <v>-1.80745198260852</v>
      </c>
      <c r="O46" s="113">
        <v>-1.80745198260852</v>
      </c>
      <c r="P46" s="113">
        <v>0</v>
      </c>
      <c r="Q46" s="113">
        <v>2.4320110860904198</v>
      </c>
    </row>
    <row r="47" spans="1:18" x14ac:dyDescent="0.25">
      <c r="A47" s="44" t="s">
        <v>53</v>
      </c>
      <c r="B47" s="19" t="s">
        <v>53</v>
      </c>
      <c r="C47" s="45" t="s">
        <v>11</v>
      </c>
      <c r="D47" s="46" t="s">
        <v>12</v>
      </c>
      <c r="F47" s="110">
        <v>52.081509170924399</v>
      </c>
      <c r="G47" s="111">
        <v>53.119422115755398</v>
      </c>
      <c r="H47" s="82">
        <v>106.603128641129</v>
      </c>
      <c r="I47" s="83">
        <v>104.014179665958</v>
      </c>
      <c r="J47" s="82">
        <v>55.520518219722199</v>
      </c>
      <c r="K47" s="83">
        <v>55.251731157000499</v>
      </c>
      <c r="L47" s="110">
        <v>-1.9539236375148701</v>
      </c>
      <c r="M47" s="111">
        <v>2.4890346522809499</v>
      </c>
      <c r="N47" s="111">
        <v>0.48647717834922699</v>
      </c>
      <c r="O47" s="111">
        <v>1.02100934337817</v>
      </c>
      <c r="P47" s="111">
        <v>0.53194437703316699</v>
      </c>
      <c r="Q47" s="111">
        <v>-1.4323730474029801</v>
      </c>
    </row>
    <row r="48" spans="1:18" x14ac:dyDescent="0.25">
      <c r="A48" s="44" t="s">
        <v>54</v>
      </c>
      <c r="B48" s="19" t="s">
        <v>54</v>
      </c>
      <c r="C48" s="45" t="s">
        <v>11</v>
      </c>
      <c r="D48" s="46" t="s">
        <v>12</v>
      </c>
      <c r="F48" s="112">
        <v>60.9637681220795</v>
      </c>
      <c r="G48" s="113">
        <v>59.449691511447703</v>
      </c>
      <c r="H48" s="114">
        <v>139.93386168951599</v>
      </c>
      <c r="I48" s="115">
        <v>133.935846759149</v>
      </c>
      <c r="J48" s="114">
        <v>85.308954964668402</v>
      </c>
      <c r="K48" s="115">
        <v>79.624447721559903</v>
      </c>
      <c r="L48" s="112">
        <v>2.5468199617827598</v>
      </c>
      <c r="M48" s="113">
        <v>4.4782745437468199</v>
      </c>
      <c r="N48" s="113">
        <v>7.1391480955531703</v>
      </c>
      <c r="O48" s="113">
        <v>9.5949735583960507</v>
      </c>
      <c r="P48" s="113">
        <v>2.2921831155989998</v>
      </c>
      <c r="Q48" s="113">
        <v>4.89738085453045</v>
      </c>
    </row>
    <row r="49" spans="1:17" x14ac:dyDescent="0.25">
      <c r="A49" s="44" t="s">
        <v>55</v>
      </c>
      <c r="B49" s="19" t="s">
        <v>55</v>
      </c>
      <c r="C49" s="45" t="s">
        <v>11</v>
      </c>
      <c r="D49" s="46" t="s">
        <v>12</v>
      </c>
      <c r="F49" s="110">
        <v>45.562836434696599</v>
      </c>
      <c r="G49" s="111">
        <v>47.413854469696602</v>
      </c>
      <c r="H49" s="82">
        <v>96.214574983327694</v>
      </c>
      <c r="I49" s="83">
        <v>96.133556620958799</v>
      </c>
      <c r="J49" s="82">
        <v>43.838089425992202</v>
      </c>
      <c r="K49" s="83">
        <v>45.580624632804799</v>
      </c>
      <c r="L49" s="110">
        <v>-3.90396025740321</v>
      </c>
      <c r="M49" s="111">
        <v>8.4276880224412098E-2</v>
      </c>
      <c r="N49" s="111">
        <v>-3.82297351308894</v>
      </c>
      <c r="O49" s="111">
        <v>-3.8645993029588901</v>
      </c>
      <c r="P49" s="111">
        <v>-4.3280387625225999E-2</v>
      </c>
      <c r="Q49" s="111">
        <v>-3.9455509958963</v>
      </c>
    </row>
    <row r="50" spans="1:17" x14ac:dyDescent="0.25">
      <c r="A50" s="44" t="s">
        <v>56</v>
      </c>
      <c r="B50" s="19" t="s">
        <v>56</v>
      </c>
      <c r="C50" s="45" t="s">
        <v>11</v>
      </c>
      <c r="D50" s="46" t="s">
        <v>12</v>
      </c>
      <c r="F50" s="112">
        <v>54.042897823758302</v>
      </c>
      <c r="G50" s="113">
        <v>52.519346740171301</v>
      </c>
      <c r="H50" s="114">
        <v>101.414068742144</v>
      </c>
      <c r="I50" s="115">
        <v>94.573808169762302</v>
      </c>
      <c r="J50" s="114">
        <v>54.807101549233202</v>
      </c>
      <c r="K50" s="115">
        <v>49.669546238061898</v>
      </c>
      <c r="L50" s="112">
        <v>2.9009330430641298</v>
      </c>
      <c r="M50" s="113">
        <v>7.2327219393594504</v>
      </c>
      <c r="N50" s="113">
        <v>10.3434714030754</v>
      </c>
      <c r="O50" s="113">
        <v>9.3153468151129104</v>
      </c>
      <c r="P50" s="113">
        <v>-0.93174935942231496</v>
      </c>
      <c r="Q50" s="113">
        <v>1.9421542585957901</v>
      </c>
    </row>
    <row r="51" spans="1:17" x14ac:dyDescent="0.25">
      <c r="A51" s="44" t="s">
        <v>57</v>
      </c>
      <c r="B51" s="19" t="s">
        <v>57</v>
      </c>
      <c r="C51" s="45" t="s">
        <v>11</v>
      </c>
      <c r="D51" s="46" t="s">
        <v>12</v>
      </c>
      <c r="F51" s="110">
        <v>46.1693376148909</v>
      </c>
      <c r="G51" s="111">
        <v>45.456821508358303</v>
      </c>
      <c r="H51" s="82">
        <v>104.71909655913601</v>
      </c>
      <c r="I51" s="83">
        <v>102.590681749495</v>
      </c>
      <c r="J51" s="82">
        <v>48.348113237651503</v>
      </c>
      <c r="K51" s="83">
        <v>46.6344630870759</v>
      </c>
      <c r="L51" s="110">
        <v>1.5674569468118</v>
      </c>
      <c r="M51" s="111">
        <v>2.0746667956051601</v>
      </c>
      <c r="N51" s="111">
        <v>3.6746432512278702</v>
      </c>
      <c r="O51" s="111">
        <v>5.9524345042322802</v>
      </c>
      <c r="P51" s="111">
        <v>2.1970572375009598</v>
      </c>
      <c r="Q51" s="111">
        <v>3.7989521106074</v>
      </c>
    </row>
    <row r="52" spans="1:17" x14ac:dyDescent="0.25">
      <c r="A52" s="44" t="s">
        <v>58</v>
      </c>
      <c r="B52" s="19" t="s">
        <v>58</v>
      </c>
      <c r="C52" s="45" t="s">
        <v>11</v>
      </c>
      <c r="D52" s="46" t="s">
        <v>12</v>
      </c>
      <c r="F52" s="112">
        <v>46.610705596107003</v>
      </c>
      <c r="G52" s="113">
        <v>46.730738037307297</v>
      </c>
      <c r="H52" s="114">
        <v>85.993087992204707</v>
      </c>
      <c r="I52" s="115">
        <v>82.967229386139906</v>
      </c>
      <c r="J52" s="114">
        <v>40.081985077047797</v>
      </c>
      <c r="K52" s="115">
        <v>38.771198621248899</v>
      </c>
      <c r="L52" s="112">
        <v>-0.25685971641298799</v>
      </c>
      <c r="M52" s="113">
        <v>3.6470527320878001</v>
      </c>
      <c r="N52" s="113">
        <v>3.3808252063697402</v>
      </c>
      <c r="O52" s="113">
        <v>3.3808252063697402</v>
      </c>
      <c r="P52" s="113">
        <v>0</v>
      </c>
      <c r="Q52" s="113">
        <v>-0.25685971641298799</v>
      </c>
    </row>
    <row r="53" spans="1:17" x14ac:dyDescent="0.25">
      <c r="A53" s="44" t="s">
        <v>59</v>
      </c>
      <c r="B53" s="19" t="s">
        <v>59</v>
      </c>
      <c r="C53" s="45" t="s">
        <v>11</v>
      </c>
      <c r="D53" s="46" t="s">
        <v>12</v>
      </c>
      <c r="F53" s="110">
        <v>50.994669918779699</v>
      </c>
      <c r="G53" s="111">
        <v>49.432134420106102</v>
      </c>
      <c r="H53" s="82">
        <v>109.894516736014</v>
      </c>
      <c r="I53" s="83">
        <v>104.46770941822901</v>
      </c>
      <c r="J53" s="82">
        <v>56.040346068368599</v>
      </c>
      <c r="K53" s="83">
        <v>51.640618545225102</v>
      </c>
      <c r="L53" s="110">
        <v>3.16097113143883</v>
      </c>
      <c r="M53" s="111">
        <v>5.1947222237436002</v>
      </c>
      <c r="N53" s="111">
        <v>8.5198970250334103</v>
      </c>
      <c r="O53" s="111">
        <v>8.4084926954261405</v>
      </c>
      <c r="P53" s="111">
        <v>-0.102657975782612</v>
      </c>
      <c r="Q53" s="111">
        <v>3.0550681666776098</v>
      </c>
    </row>
    <row r="54" spans="1:17" x14ac:dyDescent="0.25">
      <c r="A54" s="84" t="s">
        <v>66</v>
      </c>
      <c r="B54" s="19" t="s">
        <v>72</v>
      </c>
      <c r="C54" s="45" t="s">
        <v>11</v>
      </c>
      <c r="D54" s="46" t="s">
        <v>12</v>
      </c>
      <c r="F54" s="112">
        <v>49.790516289342897</v>
      </c>
      <c r="G54" s="113">
        <v>48.180748207464703</v>
      </c>
      <c r="H54" s="114">
        <v>271.69665703215401</v>
      </c>
      <c r="I54" s="115">
        <v>264.762588795971</v>
      </c>
      <c r="J54" s="114">
        <v>135.279168277194</v>
      </c>
      <c r="K54" s="115">
        <v>127.564596255352</v>
      </c>
      <c r="L54" s="112">
        <v>3.3411022903723899</v>
      </c>
      <c r="M54" s="113">
        <v>2.6189758408527202</v>
      </c>
      <c r="N54" s="113">
        <v>6.04758079302814</v>
      </c>
      <c r="O54" s="113">
        <v>10.9398697770535</v>
      </c>
      <c r="P54" s="113">
        <v>4.6132961708703002</v>
      </c>
      <c r="Q54" s="113">
        <v>8.1085334052693092</v>
      </c>
    </row>
    <row r="55" spans="1:17" x14ac:dyDescent="0.25">
      <c r="A55" s="19" t="s">
        <v>67</v>
      </c>
      <c r="B55" t="s">
        <v>73</v>
      </c>
      <c r="C55" s="45" t="s">
        <v>11</v>
      </c>
      <c r="D55" s="46" t="s">
        <v>12</v>
      </c>
      <c r="F55" s="110">
        <v>61.596610981378298</v>
      </c>
      <c r="G55" s="111">
        <v>59.117814133151498</v>
      </c>
      <c r="H55" s="82">
        <v>178.832595695588</v>
      </c>
      <c r="I55" s="83">
        <v>170.64590779371699</v>
      </c>
      <c r="J55" s="82">
        <v>110.154818278512</v>
      </c>
      <c r="K55" s="83">
        <v>100.882130595319</v>
      </c>
      <c r="L55" s="110">
        <v>4.1929778436052896</v>
      </c>
      <c r="M55" s="111">
        <v>4.7974709781890796</v>
      </c>
      <c r="N55" s="111">
        <v>9.1916057169632293</v>
      </c>
      <c r="O55" s="111">
        <v>14.7465160974675</v>
      </c>
      <c r="P55" s="111">
        <v>5.0873053327040996</v>
      </c>
      <c r="Q55" s="111">
        <v>9.4935927617462301</v>
      </c>
    </row>
    <row r="56" spans="1:17" x14ac:dyDescent="0.25">
      <c r="A56" s="84" t="s">
        <v>68</v>
      </c>
      <c r="B56" t="s">
        <v>74</v>
      </c>
      <c r="C56" s="45" t="s">
        <v>11</v>
      </c>
      <c r="D56" s="46" t="s">
        <v>12</v>
      </c>
      <c r="F56" s="112">
        <v>59.663444508659701</v>
      </c>
      <c r="G56" s="113">
        <v>60.136451657982398</v>
      </c>
      <c r="H56" s="114">
        <v>137.45378056993701</v>
      </c>
      <c r="I56" s="115">
        <v>133.249283176669</v>
      </c>
      <c r="J56" s="114">
        <v>82.009660095399596</v>
      </c>
      <c r="K56" s="115">
        <v>80.131390762146196</v>
      </c>
      <c r="L56" s="112">
        <v>-0.78655646663838596</v>
      </c>
      <c r="M56" s="113">
        <v>3.1553621100484399</v>
      </c>
      <c r="N56" s="113">
        <v>2.34398693868761</v>
      </c>
      <c r="O56" s="113">
        <v>2.2869146362416499</v>
      </c>
      <c r="P56" s="113">
        <v>-5.5765174049895803E-2</v>
      </c>
      <c r="Q56" s="113">
        <v>-0.84188301610565996</v>
      </c>
    </row>
    <row r="57" spans="1:17" x14ac:dyDescent="0.25">
      <c r="A57" s="19" t="s">
        <v>69</v>
      </c>
      <c r="B57" t="s">
        <v>75</v>
      </c>
      <c r="C57" s="45" t="s">
        <v>11</v>
      </c>
      <c r="D57" s="46" t="s">
        <v>12</v>
      </c>
      <c r="F57" s="110">
        <v>56.7439326646372</v>
      </c>
      <c r="G57" s="111">
        <v>57.0158688130253</v>
      </c>
      <c r="H57" s="82">
        <v>111.56515900457499</v>
      </c>
      <c r="I57" s="83">
        <v>107.64922773506601</v>
      </c>
      <c r="J57" s="82">
        <v>63.306458702751797</v>
      </c>
      <c r="K57" s="83">
        <v>61.3771424636601</v>
      </c>
      <c r="L57" s="110">
        <v>-0.47694817960212599</v>
      </c>
      <c r="M57" s="111">
        <v>3.6376770664318401</v>
      </c>
      <c r="N57" s="111">
        <v>3.1433790522815599</v>
      </c>
      <c r="O57" s="111">
        <v>4.3523201601356201</v>
      </c>
      <c r="P57" s="111">
        <v>1.1720976362828499</v>
      </c>
      <c r="Q57" s="111">
        <v>0.68955915834131898</v>
      </c>
    </row>
    <row r="58" spans="1:17" x14ac:dyDescent="0.25">
      <c r="A58" s="84" t="s">
        <v>70</v>
      </c>
      <c r="B58" t="s">
        <v>76</v>
      </c>
      <c r="C58" s="45" t="s">
        <v>11</v>
      </c>
      <c r="D58" s="46" t="s">
        <v>12</v>
      </c>
      <c r="F58" s="112">
        <v>53.233696113860098</v>
      </c>
      <c r="G58" s="113">
        <v>52.084451968045599</v>
      </c>
      <c r="H58" s="114">
        <v>80.606214862205206</v>
      </c>
      <c r="I58" s="115">
        <v>81.467630683785501</v>
      </c>
      <c r="J58" s="114">
        <v>42.909667468631397</v>
      </c>
      <c r="K58" s="115">
        <v>42.431968973001098</v>
      </c>
      <c r="L58" s="112">
        <v>2.2065013691985298</v>
      </c>
      <c r="M58" s="113">
        <v>-1.0573718842075199</v>
      </c>
      <c r="N58" s="113">
        <v>1.1257985598884499</v>
      </c>
      <c r="O58" s="113">
        <v>0.63508727310635704</v>
      </c>
      <c r="P58" s="113">
        <v>-0.485248367647239</v>
      </c>
      <c r="Q58" s="113">
        <v>1.71054598967514</v>
      </c>
    </row>
    <row r="59" spans="1:17" x14ac:dyDescent="0.25">
      <c r="A59" s="19" t="s">
        <v>71</v>
      </c>
      <c r="B59" t="s">
        <v>77</v>
      </c>
      <c r="C59" s="45" t="s">
        <v>11</v>
      </c>
      <c r="D59" s="46" t="s">
        <v>12</v>
      </c>
      <c r="F59" s="110">
        <v>46.243792624835599</v>
      </c>
      <c r="G59" s="111">
        <v>48.157719850509302</v>
      </c>
      <c r="H59" s="82">
        <v>62.736759818296797</v>
      </c>
      <c r="I59" s="83">
        <v>62.0169391861387</v>
      </c>
      <c r="J59" s="82">
        <v>29.011857109914398</v>
      </c>
      <c r="K59" s="83">
        <v>29.865943833121399</v>
      </c>
      <c r="L59" s="110">
        <v>-3.9742895461305201</v>
      </c>
      <c r="M59" s="111">
        <v>1.1606839060496399</v>
      </c>
      <c r="N59" s="111">
        <v>-2.8597345792226201</v>
      </c>
      <c r="O59" s="111">
        <v>-2.7310295349436999</v>
      </c>
      <c r="P59" s="111">
        <v>0.13249402163089899</v>
      </c>
      <c r="Q59" s="111">
        <v>-3.8470612205505401</v>
      </c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7" tint="0.79998168889431442"/>
    <outlinePr summaryBelow="0" summaryRight="0"/>
    <pageSetUpPr autoPageBreaks="0" fitToPage="1"/>
  </sheetPr>
  <dimension ref="A1:AX100"/>
  <sheetViews>
    <sheetView showGridLines="0" zoomScaleNormal="100" zoomScaleSheetLayoutView="100" workbookViewId="0">
      <selection activeCell="O25" sqref="O25"/>
    </sheetView>
  </sheetViews>
  <sheetFormatPr defaultRowHeight="12.5" x14ac:dyDescent="0.25"/>
  <cols>
    <col min="1" max="1" width="4.26953125" customWidth="1"/>
    <col min="2" max="2" width="3.453125" customWidth="1"/>
    <col min="3" max="3" width="6.81640625" customWidth="1"/>
    <col min="4" max="4" width="9.1796875" customWidth="1"/>
    <col min="5" max="5" width="39" customWidth="1"/>
    <col min="6" max="6" width="24.7265625" customWidth="1"/>
    <col min="7" max="11" width="9.1796875" customWidth="1"/>
    <col min="12" max="12" width="18.26953125" customWidth="1"/>
    <col min="13" max="50" width="9.1796875" customWidth="1"/>
  </cols>
  <sheetData>
    <row r="1" spans="1:50" ht="15" customHeight="1" x14ac:dyDescent="0.35">
      <c r="A1" s="8"/>
      <c r="B1" s="8" t="s">
        <v>40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</row>
    <row r="2" spans="1:50" ht="84" customHeight="1" x14ac:dyDescent="0.5">
      <c r="A2" s="8"/>
      <c r="B2" s="9"/>
      <c r="C2" s="10"/>
      <c r="D2" s="8"/>
      <c r="E2" s="8"/>
      <c r="F2" s="8"/>
      <c r="G2" s="8"/>
      <c r="H2" s="8"/>
      <c r="I2" s="8"/>
      <c r="J2" s="8"/>
      <c r="K2" s="11"/>
      <c r="L2" s="8"/>
      <c r="M2" s="1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</row>
    <row r="3" spans="1:50" ht="15" customHeight="1" x14ac:dyDescent="0.5">
      <c r="A3" s="8"/>
      <c r="B3" s="9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</row>
    <row r="4" spans="1:50" ht="15" customHeight="1" x14ac:dyDescent="0.35">
      <c r="A4" s="12" t="s">
        <v>41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</row>
    <row r="5" spans="1:50" ht="15" customHeight="1" x14ac:dyDescent="0.35">
      <c r="A5" s="101" t="str">
        <f>HYPERLINK("http://www.str.com/data-insights/resources/glossary", "For all STR definitions, please visit www.str.com/data-insights/resources/glossary")</f>
        <v>For all STR definitions, please visit www.str.com/data-insights/resources/glossary</v>
      </c>
      <c r="B5" s="101"/>
      <c r="C5" s="101"/>
      <c r="D5" s="101"/>
      <c r="E5" s="101"/>
      <c r="F5" s="101"/>
      <c r="G5" s="13"/>
      <c r="H5" s="13"/>
      <c r="I5" s="13"/>
      <c r="J5" s="13"/>
      <c r="K5" s="13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</row>
    <row r="6" spans="1:50" ht="15" customHeight="1" x14ac:dyDescent="0.3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</row>
    <row r="7" spans="1:50" ht="15" customHeight="1" x14ac:dyDescent="0.3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</row>
    <row r="8" spans="1:50" ht="15" customHeight="1" x14ac:dyDescent="0.35">
      <c r="A8" s="12" t="s">
        <v>42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</row>
    <row r="9" spans="1:50" ht="15" customHeight="1" x14ac:dyDescent="0.35">
      <c r="A9" s="101" t="str">
        <f>HYPERLINK("http://www.str.com/data-insights/resources/FAQ", "For all STR FAQs, please click here or visit http://www.str.com/data-insights/resources/FAQ")</f>
        <v>For all STR FAQs, please click here or visit http://www.str.com/data-insights/resources/FAQ</v>
      </c>
      <c r="B9" s="101"/>
      <c r="C9" s="101"/>
      <c r="D9" s="101"/>
      <c r="E9" s="101"/>
      <c r="F9" s="101"/>
      <c r="G9" s="13"/>
      <c r="H9" s="13"/>
      <c r="I9" s="13"/>
      <c r="J9" s="13"/>
      <c r="K9" s="13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</row>
    <row r="10" spans="1:50" ht="15" customHeight="1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</row>
    <row r="11" spans="1:50" ht="15" customHeight="1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</row>
    <row r="12" spans="1:50" ht="15" customHeight="1" x14ac:dyDescent="0.35">
      <c r="A12" s="101" t="str">
        <f>HYPERLINK("http://www.str.com/contact", "For additional support, please contact your regional office.")</f>
        <v>For additional support, please contact your regional office.</v>
      </c>
      <c r="B12" s="101"/>
      <c r="C12" s="101"/>
      <c r="D12" s="101"/>
      <c r="E12" s="101"/>
      <c r="F12" s="101"/>
      <c r="G12" s="101"/>
      <c r="H12" s="101"/>
      <c r="I12" s="101"/>
      <c r="J12" s="101"/>
      <c r="K12" s="13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</row>
    <row r="13" spans="1:50" ht="15" customHeight="1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</row>
    <row r="14" spans="1:50" ht="16.5" customHeight="1" x14ac:dyDescent="0.35">
      <c r="A14" s="100" t="str">
        <f>HYPERLINK("http://www.hotelnewsnow.com/", "For the latest in industry news, visit HotelNewsNow.com.")</f>
        <v>For the latest in industry news, visit HotelNewsNow.com.</v>
      </c>
      <c r="B14" s="100"/>
      <c r="C14" s="100"/>
      <c r="D14" s="100"/>
      <c r="E14" s="100"/>
      <c r="F14" s="100"/>
      <c r="G14" s="100"/>
      <c r="H14" s="100"/>
      <c r="I14" s="100"/>
      <c r="J14" s="14"/>
      <c r="K14" s="13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</row>
    <row r="15" spans="1:50" ht="15" customHeight="1" x14ac:dyDescent="0.35">
      <c r="A15" s="100" t="str">
        <f>HYPERLINK("http://www.hoteldataconference.com/", "To learn more about the Hotel Data Conference, visit HotelDataConference.com.")</f>
        <v>To learn more about the Hotel Data Conference, visit HotelDataConference.com.</v>
      </c>
      <c r="B15" s="100"/>
      <c r="C15" s="100"/>
      <c r="D15" s="100"/>
      <c r="E15" s="100"/>
      <c r="F15" s="100"/>
      <c r="G15" s="100"/>
      <c r="H15" s="100"/>
      <c r="I15" s="100"/>
      <c r="J15" s="14"/>
      <c r="K15" s="14"/>
      <c r="L15" s="14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</row>
    <row r="16" spans="1:50" ht="15" customHeight="1" x14ac:dyDescent="0.35">
      <c r="A16" s="8"/>
      <c r="B16" s="8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</row>
    <row r="17" spans="1:50" ht="15" customHeight="1" x14ac:dyDescent="0.3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</row>
    <row r="18" spans="1:50" ht="15" customHeight="1" x14ac:dyDescent="0.3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1:50" ht="15" customHeight="1" x14ac:dyDescent="0.3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1:50" ht="15" customHeight="1" x14ac:dyDescent="0.3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1:50" ht="15" customHeight="1" x14ac:dyDescent="0.3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1:50" ht="15" customHeight="1" x14ac:dyDescent="0.3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1:50" ht="15" customHeight="1" x14ac:dyDescent="0.3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1:50" ht="15" customHeight="1" x14ac:dyDescent="0.3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1:50" ht="15" customHeight="1" x14ac:dyDescent="0.3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1:50" ht="15" customHeight="1" x14ac:dyDescent="0.3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1:50" ht="15" customHeight="1" x14ac:dyDescent="0.3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1:50" ht="15" customHeight="1" x14ac:dyDescent="0.3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1:50" ht="15" customHeight="1" x14ac:dyDescent="0.3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1:50" ht="15" customHeight="1" x14ac:dyDescent="0.3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1:50" ht="15" customHeight="1" x14ac:dyDescent="0.3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1:50" ht="15" customHeight="1" x14ac:dyDescent="0.3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1:50" ht="15" customHeight="1" x14ac:dyDescent="0.3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1:50" ht="15" customHeight="1" x14ac:dyDescent="0.3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1:50" ht="15" customHeight="1" x14ac:dyDescent="0.3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1:50" ht="15" customHeight="1" x14ac:dyDescent="0.3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1:50" ht="15" customHeight="1" x14ac:dyDescent="0.3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1:50" ht="15" customHeight="1" x14ac:dyDescent="0.3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1:50" ht="15" customHeight="1" x14ac:dyDescent="0.3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</row>
    <row r="40" spans="1:50" ht="15" customHeight="1" x14ac:dyDescent="0.3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</row>
    <row r="41" spans="1:50" ht="15" customHeight="1" x14ac:dyDescent="0.3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</row>
    <row r="42" spans="1:50" ht="15" customHeight="1" x14ac:dyDescent="0.3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</row>
    <row r="43" spans="1:50" ht="15" customHeight="1" x14ac:dyDescent="0.3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</row>
    <row r="44" spans="1:50" ht="15" customHeight="1" x14ac:dyDescent="0.3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</row>
    <row r="45" spans="1:50" ht="15" customHeight="1" x14ac:dyDescent="0.3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</row>
    <row r="46" spans="1:50" ht="15" customHeight="1" x14ac:dyDescent="0.3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</row>
    <row r="47" spans="1:50" ht="15" customHeight="1" x14ac:dyDescent="0.3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</row>
    <row r="48" spans="1:50" ht="15" customHeight="1" x14ac:dyDescent="0.3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</row>
    <row r="49" spans="1:50" ht="15" customHeight="1" x14ac:dyDescent="0.3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</row>
    <row r="50" spans="1:50" ht="15" customHeight="1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</row>
    <row r="51" spans="1:50" ht="15" customHeight="1" x14ac:dyDescent="0.3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</row>
    <row r="52" spans="1:50" ht="15" customHeight="1" x14ac:dyDescent="0.3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</row>
    <row r="53" spans="1:50" ht="15" customHeight="1" x14ac:dyDescent="0.3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</row>
    <row r="54" spans="1:50" ht="15" customHeight="1" x14ac:dyDescent="0.3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</row>
    <row r="55" spans="1:50" ht="15" customHeight="1" x14ac:dyDescent="0.3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</row>
    <row r="56" spans="1:50" ht="15" customHeight="1" x14ac:dyDescent="0.3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</row>
    <row r="57" spans="1:50" ht="15" customHeight="1" x14ac:dyDescent="0.3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</row>
    <row r="58" spans="1:50" ht="15" customHeight="1" x14ac:dyDescent="0.3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</row>
    <row r="59" spans="1:50" ht="15" customHeight="1" x14ac:dyDescent="0.3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</row>
    <row r="60" spans="1:50" ht="15" customHeight="1" x14ac:dyDescent="0.3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</row>
    <row r="61" spans="1:50" ht="15" customHeight="1" x14ac:dyDescent="0.3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</row>
    <row r="62" spans="1:50" ht="15" customHeight="1" x14ac:dyDescent="0.3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</row>
    <row r="63" spans="1:50" ht="15" customHeight="1" x14ac:dyDescent="0.3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</row>
    <row r="64" spans="1:50" ht="15" customHeight="1" x14ac:dyDescent="0.3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</row>
    <row r="65" spans="1:50" ht="15" customHeight="1" x14ac:dyDescent="0.3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</row>
    <row r="66" spans="1:50" ht="15" customHeight="1" x14ac:dyDescent="0.3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</row>
    <row r="67" spans="1:50" ht="15" customHeight="1" x14ac:dyDescent="0.3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</row>
    <row r="68" spans="1:50" ht="15" customHeight="1" x14ac:dyDescent="0.3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</row>
    <row r="69" spans="1:50" ht="15" customHeight="1" x14ac:dyDescent="0.3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</row>
    <row r="70" spans="1:50" ht="15" customHeight="1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</row>
    <row r="71" spans="1:50" ht="15" customHeight="1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</row>
    <row r="72" spans="1:50" ht="15" customHeight="1" x14ac:dyDescent="0.3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</row>
    <row r="73" spans="1:50" ht="15" customHeight="1" x14ac:dyDescent="0.3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</row>
    <row r="74" spans="1:50" ht="15" customHeight="1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</row>
    <row r="75" spans="1:50" ht="15" customHeight="1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</row>
    <row r="76" spans="1:50" ht="15" customHeight="1" x14ac:dyDescent="0.3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</row>
    <row r="77" spans="1:50" ht="15" customHeight="1" x14ac:dyDescent="0.3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</row>
    <row r="78" spans="1:50" ht="15" customHeight="1" x14ac:dyDescent="0.3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</row>
    <row r="79" spans="1:50" ht="15" customHeight="1" x14ac:dyDescent="0.3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</row>
    <row r="80" spans="1:50" ht="15" customHeight="1" x14ac:dyDescent="0.3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</row>
    <row r="81" spans="1:50" ht="15" customHeight="1" x14ac:dyDescent="0.3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</row>
    <row r="82" spans="1:50" ht="15" customHeight="1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</row>
    <row r="83" spans="1:50" ht="15" customHeight="1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</row>
    <row r="84" spans="1:50" ht="15" customHeight="1" x14ac:dyDescent="0.3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</row>
    <row r="85" spans="1:50" ht="15" customHeight="1" x14ac:dyDescent="0.3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</row>
    <row r="86" spans="1:50" ht="15" customHeight="1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</row>
    <row r="87" spans="1:50" ht="15" customHeight="1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</row>
    <row r="88" spans="1:50" ht="15" customHeight="1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</row>
    <row r="89" spans="1:50" ht="15" customHeight="1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</row>
    <row r="90" spans="1:50" ht="15" customHeight="1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</row>
    <row r="91" spans="1:50" ht="15" customHeight="1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</row>
    <row r="92" spans="1:50" ht="15" customHeight="1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</row>
    <row r="93" spans="1:50" ht="15" customHeight="1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</row>
    <row r="94" spans="1:50" ht="15" customHeight="1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</row>
    <row r="95" spans="1:50" ht="15" customHeight="1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</row>
    <row r="96" spans="1:50" ht="15" customHeight="1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</row>
    <row r="97" spans="1:50" ht="15" customHeight="1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</row>
    <row r="98" spans="1:50" ht="15" customHeight="1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</row>
    <row r="99" spans="1:50" ht="15" customHeight="1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</row>
    <row r="100" spans="1:50" ht="15" customHeight="1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</row>
  </sheetData>
  <sheetProtection password="DD2A" sheet="1" objects="1" scenarios="1"/>
  <mergeCells count="6">
    <mergeCell ref="A15:I15"/>
    <mergeCell ref="A5:F5"/>
    <mergeCell ref="G12:J12"/>
    <mergeCell ref="A9:F9"/>
    <mergeCell ref="A12:F12"/>
    <mergeCell ref="A14:I14"/>
  </mergeCells>
  <phoneticPr fontId="0" type="noConversion"/>
  <printOptions gridLinesSet="0"/>
  <pageMargins left="0" right="0" top="0" bottom="0" header="0.5" footer="0.5"/>
  <pageSetup scale="7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79998168889431442"/>
  </sheetPr>
  <dimension ref="A1:A2"/>
  <sheetViews>
    <sheetView workbookViewId="0">
      <selection activeCell="X11" sqref="X11"/>
    </sheetView>
  </sheetViews>
  <sheetFormatPr defaultRowHeight="12.5" x14ac:dyDescent="0.25"/>
  <sheetData>
    <row r="1" spans="1:1" ht="13" x14ac:dyDescent="0.3">
      <c r="A1" s="4" t="s">
        <v>61</v>
      </c>
    </row>
    <row r="2" spans="1:1" ht="13" x14ac:dyDescent="0.3">
      <c r="A2" s="4" t="s">
        <v>62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79998168889431442"/>
  </sheetPr>
  <dimension ref="A1"/>
  <sheetViews>
    <sheetView topLeftCell="A13" workbookViewId="0"/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79998168889431442"/>
  </sheetPr>
  <dimension ref="A1"/>
  <sheetViews>
    <sheetView workbookViewId="0">
      <selection activeCell="B2" sqref="B2"/>
    </sheetView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7" tint="0.79998168889431442"/>
  </sheetPr>
  <dimension ref="A1"/>
  <sheetViews>
    <sheetView workbookViewId="0">
      <selection activeCell="Y16" sqref="Y16"/>
    </sheetView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7a85900e-6fd2-45c2-923c-a8c58575d173" xsi:nil="true"/>
    <_ip_UnifiedCompliancePolicyProperties xmlns="http://schemas.microsoft.com/sharepoint/v3" xsi:nil="true"/>
    <lcf76f155ced4ddcb4097134ff3c332f xmlns="e3f431ef-2a63-4b2b-860e-646449a1814e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29547A1AC0C9458D6DA3BF670E8E42" ma:contentTypeVersion="18" ma:contentTypeDescription="Create a new document." ma:contentTypeScope="" ma:versionID="138462228a4bf09413b384911dfc1bb0">
  <xsd:schema xmlns:xsd="http://www.w3.org/2001/XMLSchema" xmlns:xs="http://www.w3.org/2001/XMLSchema" xmlns:p="http://schemas.microsoft.com/office/2006/metadata/properties" xmlns:ns1="http://schemas.microsoft.com/sharepoint/v3" xmlns:ns2="e3f431ef-2a63-4b2b-860e-646449a1814e" xmlns:ns3="7a85900e-6fd2-45c2-923c-a8c58575d173" targetNamespace="http://schemas.microsoft.com/office/2006/metadata/properties" ma:root="true" ma:fieldsID="b3ad60bb0791038ea01a370852d0a67d" ns1:_="" ns2:_="" ns3:_="">
    <xsd:import namespace="http://schemas.microsoft.com/sharepoint/v3"/>
    <xsd:import namespace="e3f431ef-2a63-4b2b-860e-646449a1814e"/>
    <xsd:import namespace="7a85900e-6fd2-45c2-923c-a8c58575d1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f431ef-2a63-4b2b-860e-646449a181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530d2e-5552-4983-b860-cdec4d7960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5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85900e-6fd2-45c2-923c-a8c58575d1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1b41aab-c18e-4f90-8b01-22265f85669d}" ma:internalName="TaxCatchAll" ma:showField="CatchAllData" ma:web="7a85900e-6fd2-45c2-923c-a8c58575d17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F038E60-97D3-462E-AC35-04450D03A8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DE16892-6FA5-435B-A517-2223A37E4816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a85900e-6fd2-45c2-923c-a8c58575d173"/>
    <ds:schemaRef ds:uri="e3f431ef-2a63-4b2b-860e-646449a1814e"/>
  </ds:schemaRefs>
</ds:datastoreItem>
</file>

<file path=customXml/itemProps3.xml><?xml version="1.0" encoding="utf-8"?>
<ds:datastoreItem xmlns:ds="http://schemas.openxmlformats.org/officeDocument/2006/customXml" ds:itemID="{BE2BE78F-91A9-4D7E-BFC5-FB0922156B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3f431ef-2a63-4b2b-860e-646449a1814e"/>
    <ds:schemaRef ds:uri="7a85900e-6fd2-45c2-923c-a8c58575d1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Current Month Report</vt:lpstr>
      <vt:lpstr>Year To Date Report</vt:lpstr>
      <vt:lpstr>Current month raw data</vt:lpstr>
      <vt:lpstr>YTD Raw Data</vt:lpstr>
      <vt:lpstr>Help</vt:lpstr>
      <vt:lpstr>Market Maps -&gt;</vt:lpstr>
      <vt:lpstr>Washington, DC Market</vt:lpstr>
      <vt:lpstr>Norfolk &amp; Virginia Beach, VA</vt:lpstr>
      <vt:lpstr>Virginia Area</vt:lpstr>
      <vt:lpstr>Richmond-Petersburg, VA</vt:lpstr>
      <vt:lpstr>Bristol &amp; Kingsport TN&amp;VA, MSA</vt:lpstr>
      <vt:lpstr>Help!Print_Area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2024-04-18T17:09:02Z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11.0.0.825 (http://officewriter.softartisans.com)</vt:lpwstr>
  </property>
  <property fmtid="{D5CDD505-2E9C-101B-9397-08002B2CF9AE}" pid="3" name="ContentTypeId">
    <vt:lpwstr>0x010100F029547A1AC0C9458D6DA3BF670E8E42</vt:lpwstr>
  </property>
  <property fmtid="{D5CDD505-2E9C-101B-9397-08002B2CF9AE}" pid="4" name="MediaServiceImageTags">
    <vt:lpwstr/>
  </property>
</Properties>
</file>