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filterPrivacy="1" codeName="ThisWorkbook"/>
  <xr:revisionPtr revIDLastSave="21" documentId="8_{EC2810F7-E1D0-4CE0-AA20-EAD0DB9290D3}" xr6:coauthVersionLast="47" xr6:coauthVersionMax="47" xr10:uidLastSave="{6DFD4100-C9E6-4C7D-834B-436F940AAAC2}"/>
  <workbookProtection workbookAlgorithmName="SHA-512" workbookHashValue="CzQhjVw0EJvBaLsJp5rIfZnTSqVmTCp9vaELi48rrBgpZNRXNo7YuxMmqlBQrCVNMyh5hWJt8i8CCFXEJYcGnA==" workbookSaltValue="PihnqLYNHpmjxfj/wjVTfg==" workbookSpinCount="100000" lockStructure="1"/>
  <bookViews>
    <workbookView xWindow="-120" yWindow="-120" windowWidth="25440" windowHeight="15270" xr2:uid="{00000000-000D-0000-FFFF-FFFF00000000}"/>
  </bookViews>
  <sheets>
    <sheet name="Current Month Report" sheetId="18" r:id="rId1"/>
    <sheet name="Year To Date Report" sheetId="19" r:id="rId2"/>
    <sheet name="Current month raw data" sheetId="21" state="hidden" r:id="rId3"/>
    <sheet name="YTD Raw Data" sheetId="23" state="hidden" r:id="rId4"/>
    <sheet name="Help" sheetId="15" r:id="rId5"/>
    <sheet name="Market Maps -&gt;" sheetId="24" r:id="rId6"/>
    <sheet name="Washington, DC Market" sheetId="25" r:id="rId7"/>
    <sheet name="Norfolk &amp; Virginia Beach, VA" sheetId="26" r:id="rId8"/>
    <sheet name="Virginia Area" sheetId="27" r:id="rId9"/>
    <sheet name="Richmond-Petersburg, VA" sheetId="28" r:id="rId10"/>
    <sheet name="Bristol &amp; Kingsport TN&amp;VA, MSA" sheetId="29" r:id="rId11"/>
  </sheets>
  <definedNames>
    <definedName name="_xlnm.Print_Area" localSheetId="4">Help!$A$1:$O$31</definedName>
  </definedNames>
  <calcPr calcId="191029" iterateDelta="9.9999999999994451E-4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4" i="18" l="1"/>
  <c r="E9" i="18"/>
  <c r="F9" i="18"/>
  <c r="E10" i="18"/>
  <c r="F10" i="18"/>
  <c r="E11" i="18"/>
  <c r="F11" i="18"/>
  <c r="E12" i="18"/>
  <c r="F12" i="18"/>
  <c r="C7" i="18"/>
  <c r="D7" i="18"/>
  <c r="C8" i="18"/>
  <c r="D8" i="18"/>
  <c r="C9" i="18"/>
  <c r="D9" i="18"/>
  <c r="C10" i="18"/>
  <c r="D10" i="18"/>
  <c r="C11" i="18"/>
  <c r="D11" i="18"/>
  <c r="C12" i="18"/>
  <c r="D12" i="18"/>
  <c r="F18" i="18"/>
  <c r="C13" i="18"/>
  <c r="D13" i="18"/>
  <c r="C15" i="18"/>
  <c r="D15" i="18"/>
  <c r="C16" i="18"/>
  <c r="D16" i="18"/>
  <c r="M48" i="19"/>
  <c r="L48" i="19"/>
  <c r="K48" i="19"/>
  <c r="J48" i="19"/>
  <c r="I48" i="19"/>
  <c r="H48" i="19"/>
  <c r="G48" i="19"/>
  <c r="F48" i="19"/>
  <c r="E48" i="19"/>
  <c r="D48" i="19"/>
  <c r="C48" i="19"/>
  <c r="B48" i="19"/>
  <c r="M47" i="19"/>
  <c r="L47" i="19"/>
  <c r="K47" i="19"/>
  <c r="J47" i="19"/>
  <c r="I47" i="19"/>
  <c r="H47" i="19"/>
  <c r="G47" i="19"/>
  <c r="F47" i="19"/>
  <c r="E47" i="19"/>
  <c r="D47" i="19"/>
  <c r="C47" i="19"/>
  <c r="B47" i="19"/>
  <c r="M46" i="19"/>
  <c r="L46" i="19"/>
  <c r="K46" i="19"/>
  <c r="J46" i="19"/>
  <c r="I46" i="19"/>
  <c r="H46" i="19"/>
  <c r="G46" i="19"/>
  <c r="F46" i="19"/>
  <c r="E46" i="19"/>
  <c r="D46" i="19"/>
  <c r="C46" i="19"/>
  <c r="B46" i="19"/>
  <c r="M45" i="19"/>
  <c r="L45" i="19"/>
  <c r="K45" i="19"/>
  <c r="J45" i="19"/>
  <c r="I45" i="19"/>
  <c r="H45" i="19"/>
  <c r="G45" i="19"/>
  <c r="F45" i="19"/>
  <c r="E45" i="19"/>
  <c r="D45" i="19"/>
  <c r="C45" i="19"/>
  <c r="B45" i="19"/>
  <c r="M44" i="19"/>
  <c r="L44" i="19"/>
  <c r="K44" i="19"/>
  <c r="J44" i="19"/>
  <c r="I44" i="19"/>
  <c r="H44" i="19"/>
  <c r="G44" i="19"/>
  <c r="F44" i="19"/>
  <c r="E44" i="19"/>
  <c r="D44" i="19"/>
  <c r="C44" i="19"/>
  <c r="B44" i="19"/>
  <c r="M43" i="19"/>
  <c r="L43" i="19"/>
  <c r="K43" i="19"/>
  <c r="J43" i="19"/>
  <c r="I43" i="19"/>
  <c r="H43" i="19"/>
  <c r="G43" i="19"/>
  <c r="F43" i="19"/>
  <c r="E43" i="19"/>
  <c r="D43" i="19"/>
  <c r="C43" i="19"/>
  <c r="B43" i="19"/>
  <c r="M42" i="19"/>
  <c r="L42" i="19"/>
  <c r="K42" i="19"/>
  <c r="J42" i="19"/>
  <c r="I42" i="19"/>
  <c r="H42" i="19"/>
  <c r="G42" i="19"/>
  <c r="F42" i="19"/>
  <c r="E42" i="19"/>
  <c r="D42" i="19"/>
  <c r="C42" i="19"/>
  <c r="B42" i="19"/>
  <c r="M41" i="19"/>
  <c r="L41" i="19"/>
  <c r="K41" i="19"/>
  <c r="J41" i="19"/>
  <c r="I41" i="19"/>
  <c r="H41" i="19"/>
  <c r="G41" i="19"/>
  <c r="F41" i="19"/>
  <c r="E41" i="19"/>
  <c r="D41" i="19"/>
  <c r="C41" i="19"/>
  <c r="B41" i="19"/>
  <c r="M40" i="19"/>
  <c r="L40" i="19"/>
  <c r="K40" i="19"/>
  <c r="J40" i="19"/>
  <c r="I40" i="19"/>
  <c r="H40" i="19"/>
  <c r="G40" i="19"/>
  <c r="F40" i="19"/>
  <c r="E40" i="19"/>
  <c r="D40" i="19"/>
  <c r="C40" i="19"/>
  <c r="B40" i="19"/>
  <c r="M39" i="19"/>
  <c r="L39" i="19"/>
  <c r="K39" i="19"/>
  <c r="J39" i="19"/>
  <c r="I39" i="19"/>
  <c r="H39" i="19"/>
  <c r="G39" i="19"/>
  <c r="F39" i="19"/>
  <c r="E39" i="19"/>
  <c r="D39" i="19"/>
  <c r="C39" i="19"/>
  <c r="B39" i="19"/>
  <c r="M36" i="19"/>
  <c r="L36" i="19"/>
  <c r="K36" i="19"/>
  <c r="J36" i="19"/>
  <c r="I36" i="19"/>
  <c r="H36" i="19"/>
  <c r="G36" i="19"/>
  <c r="F36" i="19"/>
  <c r="E36" i="19"/>
  <c r="D36" i="19"/>
  <c r="C36" i="19"/>
  <c r="B36" i="19"/>
  <c r="M35" i="19"/>
  <c r="L35" i="19"/>
  <c r="K35" i="19"/>
  <c r="J35" i="19"/>
  <c r="I35" i="19"/>
  <c r="H35" i="19"/>
  <c r="G35" i="19"/>
  <c r="F35" i="19"/>
  <c r="E35" i="19"/>
  <c r="D35" i="19"/>
  <c r="C35" i="19"/>
  <c r="B35" i="19"/>
  <c r="M34" i="19"/>
  <c r="L34" i="19"/>
  <c r="K34" i="19"/>
  <c r="J34" i="19"/>
  <c r="I34" i="19"/>
  <c r="H34" i="19"/>
  <c r="G34" i="19"/>
  <c r="F34" i="19"/>
  <c r="E34" i="19"/>
  <c r="D34" i="19"/>
  <c r="C34" i="19"/>
  <c r="B34" i="19"/>
  <c r="M33" i="19"/>
  <c r="L33" i="19"/>
  <c r="K33" i="19"/>
  <c r="J33" i="19"/>
  <c r="I33" i="19"/>
  <c r="H33" i="19"/>
  <c r="G33" i="19"/>
  <c r="F33" i="19"/>
  <c r="E33" i="19"/>
  <c r="D33" i="19"/>
  <c r="C33" i="19"/>
  <c r="B33" i="19"/>
  <c r="M32" i="19"/>
  <c r="L32" i="19"/>
  <c r="K32" i="19"/>
  <c r="J32" i="19"/>
  <c r="I32" i="19"/>
  <c r="H32" i="19"/>
  <c r="G32" i="19"/>
  <c r="F32" i="19"/>
  <c r="E32" i="19"/>
  <c r="D32" i="19"/>
  <c r="C32" i="19"/>
  <c r="B32" i="19"/>
  <c r="M30" i="19"/>
  <c r="L30" i="19"/>
  <c r="K30" i="19"/>
  <c r="J30" i="19"/>
  <c r="I30" i="19"/>
  <c r="H30" i="19"/>
  <c r="G30" i="19"/>
  <c r="F30" i="19"/>
  <c r="E30" i="19"/>
  <c r="D30" i="19"/>
  <c r="C30" i="19"/>
  <c r="B30" i="19"/>
  <c r="M28" i="19"/>
  <c r="L28" i="19"/>
  <c r="K28" i="19"/>
  <c r="J28" i="19"/>
  <c r="I28" i="19"/>
  <c r="H28" i="19"/>
  <c r="G28" i="19"/>
  <c r="F28" i="19"/>
  <c r="E28" i="19"/>
  <c r="D28" i="19"/>
  <c r="C28" i="19"/>
  <c r="B28" i="19"/>
  <c r="M27" i="19"/>
  <c r="L27" i="19"/>
  <c r="K27" i="19"/>
  <c r="J27" i="19"/>
  <c r="I27" i="19"/>
  <c r="H27" i="19"/>
  <c r="G27" i="19"/>
  <c r="F27" i="19"/>
  <c r="E27" i="19"/>
  <c r="D27" i="19"/>
  <c r="C27" i="19"/>
  <c r="B27" i="19"/>
  <c r="M26" i="19"/>
  <c r="L26" i="19"/>
  <c r="K26" i="19"/>
  <c r="J26" i="19"/>
  <c r="I26" i="19"/>
  <c r="H26" i="19"/>
  <c r="G26" i="19"/>
  <c r="F26" i="19"/>
  <c r="E26" i="19"/>
  <c r="D26" i="19"/>
  <c r="C26" i="19"/>
  <c r="B26" i="19"/>
  <c r="M25" i="19"/>
  <c r="L25" i="19"/>
  <c r="K25" i="19"/>
  <c r="J25" i="19"/>
  <c r="I25" i="19"/>
  <c r="H25" i="19"/>
  <c r="G25" i="19"/>
  <c r="F25" i="19"/>
  <c r="E25" i="19"/>
  <c r="D25" i="19"/>
  <c r="C25" i="19"/>
  <c r="B25" i="19"/>
  <c r="M24" i="19"/>
  <c r="L24" i="19"/>
  <c r="K24" i="19"/>
  <c r="J24" i="19"/>
  <c r="I24" i="19"/>
  <c r="H24" i="19"/>
  <c r="G24" i="19"/>
  <c r="F24" i="19"/>
  <c r="E24" i="19"/>
  <c r="D24" i="19"/>
  <c r="C24" i="19"/>
  <c r="B24" i="19"/>
  <c r="M23" i="19"/>
  <c r="L23" i="19"/>
  <c r="K23" i="19"/>
  <c r="J23" i="19"/>
  <c r="I23" i="19"/>
  <c r="H23" i="19"/>
  <c r="G23" i="19"/>
  <c r="F23" i="19"/>
  <c r="E23" i="19"/>
  <c r="D23" i="19"/>
  <c r="C23" i="19"/>
  <c r="B23" i="19"/>
  <c r="M22" i="19"/>
  <c r="L22" i="19"/>
  <c r="K22" i="19"/>
  <c r="J22" i="19"/>
  <c r="I22" i="19"/>
  <c r="H22" i="19"/>
  <c r="G22" i="19"/>
  <c r="F22" i="19"/>
  <c r="E22" i="19"/>
  <c r="D22" i="19"/>
  <c r="C22" i="19"/>
  <c r="B22" i="19"/>
  <c r="M20" i="19"/>
  <c r="L20" i="19"/>
  <c r="K20" i="19"/>
  <c r="J20" i="19"/>
  <c r="I20" i="19"/>
  <c r="H20" i="19"/>
  <c r="G20" i="19"/>
  <c r="F20" i="19"/>
  <c r="E20" i="19"/>
  <c r="D20" i="19"/>
  <c r="C20" i="19"/>
  <c r="B20" i="19"/>
  <c r="M19" i="19"/>
  <c r="L19" i="19"/>
  <c r="K19" i="19"/>
  <c r="J19" i="19"/>
  <c r="I19" i="19"/>
  <c r="H19" i="19"/>
  <c r="G19" i="19"/>
  <c r="F19" i="19"/>
  <c r="E19" i="19"/>
  <c r="D19" i="19"/>
  <c r="C19" i="19"/>
  <c r="B19" i="19"/>
  <c r="M18" i="19"/>
  <c r="L18" i="19"/>
  <c r="K18" i="19"/>
  <c r="J18" i="19"/>
  <c r="I18" i="19"/>
  <c r="H18" i="19"/>
  <c r="G18" i="19"/>
  <c r="F18" i="19"/>
  <c r="E18" i="19"/>
  <c r="D18" i="19"/>
  <c r="C18" i="19"/>
  <c r="B18" i="19"/>
  <c r="M17" i="19"/>
  <c r="L17" i="19"/>
  <c r="K17" i="19"/>
  <c r="J17" i="19"/>
  <c r="I17" i="19"/>
  <c r="H17" i="19"/>
  <c r="G17" i="19"/>
  <c r="F17" i="19"/>
  <c r="E17" i="19"/>
  <c r="D17" i="19"/>
  <c r="C17" i="19"/>
  <c r="B17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M15" i="19"/>
  <c r="L15" i="19"/>
  <c r="K15" i="19"/>
  <c r="J15" i="19"/>
  <c r="I15" i="19"/>
  <c r="H15" i="19"/>
  <c r="G15" i="19"/>
  <c r="F15" i="19"/>
  <c r="E15" i="19"/>
  <c r="D15" i="19"/>
  <c r="C15" i="19"/>
  <c r="B15" i="19"/>
  <c r="M13" i="19"/>
  <c r="L13" i="19"/>
  <c r="K13" i="19"/>
  <c r="J13" i="19"/>
  <c r="I13" i="19"/>
  <c r="H13" i="19"/>
  <c r="G13" i="19"/>
  <c r="F13" i="19"/>
  <c r="E13" i="19"/>
  <c r="D13" i="19"/>
  <c r="C13" i="19"/>
  <c r="B13" i="19"/>
  <c r="M12" i="19"/>
  <c r="L12" i="19"/>
  <c r="K12" i="19"/>
  <c r="J12" i="19"/>
  <c r="I12" i="19"/>
  <c r="H12" i="19"/>
  <c r="G12" i="19"/>
  <c r="F12" i="19"/>
  <c r="E12" i="19"/>
  <c r="D12" i="19"/>
  <c r="C12" i="19"/>
  <c r="B12" i="19"/>
  <c r="M11" i="19"/>
  <c r="L11" i="19"/>
  <c r="K11" i="19"/>
  <c r="J11" i="19"/>
  <c r="I11" i="19"/>
  <c r="H11" i="19"/>
  <c r="G11" i="19"/>
  <c r="F11" i="19"/>
  <c r="E11" i="19"/>
  <c r="D11" i="19"/>
  <c r="C11" i="19"/>
  <c r="B11" i="19"/>
  <c r="M10" i="19"/>
  <c r="L10" i="19"/>
  <c r="K10" i="19"/>
  <c r="J10" i="19"/>
  <c r="I10" i="19"/>
  <c r="H10" i="19"/>
  <c r="G10" i="19"/>
  <c r="F10" i="19"/>
  <c r="E10" i="19"/>
  <c r="D10" i="19"/>
  <c r="C10" i="19"/>
  <c r="B10" i="19"/>
  <c r="M9" i="19"/>
  <c r="L9" i="19"/>
  <c r="K9" i="19"/>
  <c r="J9" i="19"/>
  <c r="I9" i="19"/>
  <c r="H9" i="19"/>
  <c r="G9" i="19"/>
  <c r="F9" i="19"/>
  <c r="E9" i="19"/>
  <c r="D9" i="19"/>
  <c r="C9" i="19"/>
  <c r="B9" i="19"/>
  <c r="M8" i="19"/>
  <c r="L8" i="19"/>
  <c r="K8" i="19"/>
  <c r="J8" i="19"/>
  <c r="I8" i="19"/>
  <c r="H8" i="19"/>
  <c r="G8" i="19"/>
  <c r="F8" i="19"/>
  <c r="E8" i="19"/>
  <c r="D8" i="19"/>
  <c r="C8" i="19"/>
  <c r="B8" i="19"/>
  <c r="M7" i="19"/>
  <c r="L7" i="19"/>
  <c r="K7" i="19"/>
  <c r="J7" i="19"/>
  <c r="I7" i="19"/>
  <c r="H7" i="19"/>
  <c r="G7" i="19"/>
  <c r="F7" i="19"/>
  <c r="E7" i="19"/>
  <c r="D7" i="19"/>
  <c r="C7" i="19"/>
  <c r="B7" i="19"/>
  <c r="M5" i="19"/>
  <c r="L5" i="19"/>
  <c r="K5" i="19"/>
  <c r="J5" i="19"/>
  <c r="I5" i="19"/>
  <c r="H5" i="19"/>
  <c r="G5" i="19"/>
  <c r="F5" i="19"/>
  <c r="E5" i="19"/>
  <c r="D5" i="19"/>
  <c r="C5" i="19"/>
  <c r="B5" i="19"/>
  <c r="M4" i="19"/>
  <c r="L4" i="19"/>
  <c r="K4" i="19"/>
  <c r="J4" i="19"/>
  <c r="I4" i="19"/>
  <c r="H4" i="19"/>
  <c r="G4" i="19"/>
  <c r="F4" i="19"/>
  <c r="E4" i="19"/>
  <c r="D4" i="19"/>
  <c r="C4" i="19"/>
  <c r="B4" i="19"/>
  <c r="H2" i="19"/>
  <c r="A1" i="19"/>
  <c r="B1" i="19"/>
  <c r="A1" i="18"/>
  <c r="B1" i="18"/>
  <c r="H2" i="18"/>
  <c r="B5" i="18"/>
  <c r="C5" i="18"/>
  <c r="D5" i="18"/>
  <c r="E5" i="18"/>
  <c r="F5" i="18"/>
  <c r="G5" i="18"/>
  <c r="H5" i="18"/>
  <c r="I5" i="18"/>
  <c r="J5" i="18"/>
  <c r="K5" i="18"/>
  <c r="L5" i="18"/>
  <c r="M5" i="18"/>
  <c r="B7" i="18"/>
  <c r="E7" i="18"/>
  <c r="F7" i="18"/>
  <c r="G7" i="18"/>
  <c r="H7" i="18"/>
  <c r="I7" i="18"/>
  <c r="J7" i="18"/>
  <c r="K7" i="18"/>
  <c r="L7" i="18"/>
  <c r="M7" i="18"/>
  <c r="B8" i="18"/>
  <c r="E8" i="18"/>
  <c r="F8" i="18"/>
  <c r="G8" i="18"/>
  <c r="H8" i="18"/>
  <c r="I8" i="18"/>
  <c r="J8" i="18"/>
  <c r="K8" i="18"/>
  <c r="L8" i="18"/>
  <c r="M8" i="18"/>
  <c r="B9" i="18"/>
  <c r="G9" i="18"/>
  <c r="H9" i="18"/>
  <c r="I9" i="18"/>
  <c r="J9" i="18"/>
  <c r="K9" i="18"/>
  <c r="L9" i="18"/>
  <c r="M9" i="18"/>
  <c r="B10" i="18"/>
  <c r="G10" i="18"/>
  <c r="H10" i="18"/>
  <c r="I10" i="18"/>
  <c r="J10" i="18"/>
  <c r="K10" i="18"/>
  <c r="L10" i="18"/>
  <c r="M10" i="18"/>
  <c r="B11" i="18"/>
  <c r="G11" i="18"/>
  <c r="H11" i="18"/>
  <c r="I11" i="18"/>
  <c r="J11" i="18"/>
  <c r="K11" i="18"/>
  <c r="L11" i="18"/>
  <c r="M11" i="18"/>
  <c r="B12" i="18"/>
  <c r="G12" i="18"/>
  <c r="H12" i="18"/>
  <c r="I12" i="18"/>
  <c r="J12" i="18"/>
  <c r="K12" i="18"/>
  <c r="L12" i="18"/>
  <c r="M12" i="18"/>
  <c r="B13" i="18"/>
  <c r="E13" i="18"/>
  <c r="F13" i="18"/>
  <c r="G13" i="18"/>
  <c r="H13" i="18"/>
  <c r="I13" i="18"/>
  <c r="J13" i="18"/>
  <c r="K13" i="18"/>
  <c r="L13" i="18"/>
  <c r="M13" i="18"/>
  <c r="B15" i="18"/>
  <c r="E15" i="18"/>
  <c r="F15" i="18"/>
  <c r="G15" i="18"/>
  <c r="H15" i="18"/>
  <c r="I15" i="18"/>
  <c r="J15" i="18"/>
  <c r="K15" i="18"/>
  <c r="L15" i="18"/>
  <c r="M15" i="18"/>
  <c r="B16" i="18"/>
  <c r="E16" i="18"/>
  <c r="F16" i="18"/>
  <c r="G16" i="18"/>
  <c r="H16" i="18"/>
  <c r="I16" i="18"/>
  <c r="J16" i="18"/>
  <c r="K16" i="18"/>
  <c r="L16" i="18"/>
  <c r="M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B18" i="18"/>
  <c r="C18" i="18"/>
  <c r="D18" i="18"/>
  <c r="E18" i="18"/>
  <c r="G18" i="18"/>
  <c r="H18" i="18"/>
  <c r="I18" i="18"/>
  <c r="J18" i="18"/>
  <c r="K18" i="18"/>
  <c r="L18" i="18"/>
  <c r="M18" i="18"/>
  <c r="B19" i="18"/>
  <c r="C19" i="18"/>
  <c r="D19" i="18"/>
  <c r="E19" i="18"/>
  <c r="F19" i="18"/>
  <c r="G19" i="18"/>
  <c r="H19" i="18"/>
  <c r="I19" i="18"/>
  <c r="J19" i="18"/>
  <c r="K19" i="18"/>
  <c r="L19" i="18"/>
  <c r="M19" i="18"/>
  <c r="B20" i="18"/>
  <c r="C20" i="18"/>
  <c r="D20" i="18"/>
  <c r="E20" i="18"/>
  <c r="F20" i="18"/>
  <c r="G20" i="18"/>
  <c r="H20" i="18"/>
  <c r="I20" i="18"/>
  <c r="J20" i="18"/>
  <c r="K20" i="18"/>
  <c r="L20" i="18"/>
  <c r="M20" i="18"/>
  <c r="B22" i="18"/>
  <c r="C22" i="18"/>
  <c r="D22" i="18"/>
  <c r="E22" i="18"/>
  <c r="F22" i="18"/>
  <c r="G22" i="18"/>
  <c r="H22" i="18"/>
  <c r="I22" i="18"/>
  <c r="J22" i="18"/>
  <c r="K22" i="18"/>
  <c r="L22" i="18"/>
  <c r="M22" i="18"/>
  <c r="B23" i="18"/>
  <c r="C23" i="18"/>
  <c r="D23" i="18"/>
  <c r="E23" i="18"/>
  <c r="F23" i="18"/>
  <c r="G23" i="18"/>
  <c r="H23" i="18"/>
  <c r="I23" i="18"/>
  <c r="J23" i="18"/>
  <c r="K23" i="18"/>
  <c r="L23" i="18"/>
  <c r="M23" i="18"/>
  <c r="B24" i="18"/>
  <c r="C24" i="18"/>
  <c r="D24" i="18"/>
  <c r="E24" i="18"/>
  <c r="F24" i="18"/>
  <c r="G24" i="18"/>
  <c r="H24" i="18"/>
  <c r="I24" i="18"/>
  <c r="J24" i="18"/>
  <c r="K24" i="18"/>
  <c r="L24" i="18"/>
  <c r="M24" i="18"/>
  <c r="B25" i="18"/>
  <c r="C25" i="18"/>
  <c r="D25" i="18"/>
  <c r="E25" i="18"/>
  <c r="F25" i="18"/>
  <c r="G25" i="18"/>
  <c r="H25" i="18"/>
  <c r="I25" i="18"/>
  <c r="J25" i="18"/>
  <c r="K25" i="18"/>
  <c r="L25" i="18"/>
  <c r="M25" i="18"/>
  <c r="B26" i="18"/>
  <c r="C26" i="18"/>
  <c r="D26" i="18"/>
  <c r="E26" i="18"/>
  <c r="F26" i="18"/>
  <c r="G26" i="18"/>
  <c r="H26" i="18"/>
  <c r="I26" i="18"/>
  <c r="J26" i="18"/>
  <c r="K26" i="18"/>
  <c r="L26" i="18"/>
  <c r="M26" i="18"/>
  <c r="B27" i="18"/>
  <c r="C27" i="18"/>
  <c r="D27" i="18"/>
  <c r="E27" i="18"/>
  <c r="F27" i="18"/>
  <c r="G27" i="18"/>
  <c r="H27" i="18"/>
  <c r="I27" i="18"/>
  <c r="J27" i="18"/>
  <c r="K27" i="18"/>
  <c r="L27" i="18"/>
  <c r="M27" i="18"/>
  <c r="B28" i="18"/>
  <c r="C28" i="18"/>
  <c r="D28" i="18"/>
  <c r="E28" i="18"/>
  <c r="F28" i="18"/>
  <c r="G28" i="18"/>
  <c r="H28" i="18"/>
  <c r="I28" i="18"/>
  <c r="J28" i="18"/>
  <c r="K28" i="18"/>
  <c r="L28" i="18"/>
  <c r="M28" i="18"/>
  <c r="B30" i="18"/>
  <c r="C30" i="18"/>
  <c r="D30" i="18"/>
  <c r="E30" i="18"/>
  <c r="F30" i="18"/>
  <c r="G30" i="18"/>
  <c r="H30" i="18"/>
  <c r="I30" i="18"/>
  <c r="J30" i="18"/>
  <c r="K30" i="18"/>
  <c r="L30" i="18"/>
  <c r="M30" i="18"/>
  <c r="B32" i="18"/>
  <c r="C32" i="18"/>
  <c r="D32" i="18"/>
  <c r="E32" i="18"/>
  <c r="F32" i="18"/>
  <c r="G32" i="18"/>
  <c r="H32" i="18"/>
  <c r="I32" i="18"/>
  <c r="J32" i="18"/>
  <c r="K32" i="18"/>
  <c r="L32" i="18"/>
  <c r="M32" i="18"/>
  <c r="B33" i="18"/>
  <c r="C33" i="18"/>
  <c r="D33" i="18"/>
  <c r="E33" i="18"/>
  <c r="F33" i="18"/>
  <c r="G33" i="18"/>
  <c r="H33" i="18"/>
  <c r="I33" i="18"/>
  <c r="J33" i="18"/>
  <c r="K33" i="18"/>
  <c r="L33" i="18"/>
  <c r="M33" i="18"/>
  <c r="C34" i="18"/>
  <c r="D34" i="18"/>
  <c r="E34" i="18"/>
  <c r="F34" i="18"/>
  <c r="G34" i="18"/>
  <c r="H34" i="18"/>
  <c r="I34" i="18"/>
  <c r="J34" i="18"/>
  <c r="K34" i="18"/>
  <c r="L34" i="18"/>
  <c r="M34" i="18"/>
  <c r="B35" i="18"/>
  <c r="C35" i="18"/>
  <c r="D35" i="18"/>
  <c r="E35" i="18"/>
  <c r="F35" i="18"/>
  <c r="G35" i="18"/>
  <c r="H35" i="18"/>
  <c r="I35" i="18"/>
  <c r="J35" i="18"/>
  <c r="K35" i="18"/>
  <c r="L35" i="18"/>
  <c r="M35" i="18"/>
  <c r="B36" i="18"/>
  <c r="C36" i="18"/>
  <c r="D36" i="18"/>
  <c r="E36" i="18"/>
  <c r="F36" i="18"/>
  <c r="G36" i="18"/>
  <c r="H36" i="18"/>
  <c r="I36" i="18"/>
  <c r="J36" i="18"/>
  <c r="K36" i="18"/>
  <c r="L36" i="18"/>
  <c r="M36" i="18"/>
  <c r="B39" i="18"/>
  <c r="C39" i="18"/>
  <c r="D39" i="18"/>
  <c r="E39" i="18"/>
  <c r="F39" i="18"/>
  <c r="G39" i="18"/>
  <c r="H39" i="18"/>
  <c r="I39" i="18"/>
  <c r="J39" i="18"/>
  <c r="K39" i="18"/>
  <c r="L39" i="18"/>
  <c r="M39" i="18"/>
  <c r="B40" i="18"/>
  <c r="C40" i="18"/>
  <c r="D40" i="18"/>
  <c r="E40" i="18"/>
  <c r="F40" i="18"/>
  <c r="G40" i="18"/>
  <c r="H40" i="18"/>
  <c r="I40" i="18"/>
  <c r="J40" i="18"/>
  <c r="K40" i="18"/>
  <c r="L40" i="18"/>
  <c r="M40" i="18"/>
  <c r="B41" i="18"/>
  <c r="C41" i="18"/>
  <c r="D41" i="18"/>
  <c r="E41" i="18"/>
  <c r="F41" i="18"/>
  <c r="G41" i="18"/>
  <c r="H41" i="18"/>
  <c r="I41" i="18"/>
  <c r="J41" i="18"/>
  <c r="K41" i="18"/>
  <c r="L41" i="18"/>
  <c r="M41" i="18"/>
  <c r="B42" i="18"/>
  <c r="C42" i="18"/>
  <c r="D42" i="18"/>
  <c r="E42" i="18"/>
  <c r="F42" i="18"/>
  <c r="G42" i="18"/>
  <c r="H42" i="18"/>
  <c r="I42" i="18"/>
  <c r="J42" i="18"/>
  <c r="K42" i="18"/>
  <c r="L42" i="18"/>
  <c r="M42" i="18"/>
  <c r="B43" i="18"/>
  <c r="C43" i="18"/>
  <c r="D43" i="18"/>
  <c r="E43" i="18"/>
  <c r="F43" i="18"/>
  <c r="G43" i="18"/>
  <c r="H43" i="18"/>
  <c r="I43" i="18"/>
  <c r="J43" i="18"/>
  <c r="K43" i="18"/>
  <c r="L43" i="18"/>
  <c r="M43" i="18"/>
  <c r="B44" i="18"/>
  <c r="C44" i="18"/>
  <c r="D44" i="18"/>
  <c r="E44" i="18"/>
  <c r="F44" i="18"/>
  <c r="G44" i="18"/>
  <c r="H44" i="18"/>
  <c r="I44" i="18"/>
  <c r="J44" i="18"/>
  <c r="K44" i="18"/>
  <c r="L44" i="18"/>
  <c r="M44" i="18"/>
  <c r="B45" i="18"/>
  <c r="C45" i="18"/>
  <c r="D45" i="18"/>
  <c r="E45" i="18"/>
  <c r="F45" i="18"/>
  <c r="G45" i="18"/>
  <c r="H45" i="18"/>
  <c r="I45" i="18"/>
  <c r="J45" i="18"/>
  <c r="K45" i="18"/>
  <c r="L45" i="18"/>
  <c r="M45" i="18"/>
  <c r="B46" i="18"/>
  <c r="C46" i="18"/>
  <c r="D46" i="18"/>
  <c r="E46" i="18"/>
  <c r="F46" i="18"/>
  <c r="G46" i="18"/>
  <c r="H46" i="18"/>
  <c r="I46" i="18"/>
  <c r="J46" i="18"/>
  <c r="K46" i="18"/>
  <c r="L46" i="18"/>
  <c r="M46" i="18"/>
  <c r="B47" i="18"/>
  <c r="C47" i="18"/>
  <c r="D47" i="18"/>
  <c r="E47" i="18"/>
  <c r="F47" i="18"/>
  <c r="G47" i="18"/>
  <c r="H47" i="18"/>
  <c r="I47" i="18"/>
  <c r="J47" i="18"/>
  <c r="K47" i="18"/>
  <c r="L47" i="18"/>
  <c r="M47" i="18"/>
  <c r="B48" i="18"/>
  <c r="C48" i="18"/>
  <c r="D48" i="18"/>
  <c r="E48" i="18"/>
  <c r="F48" i="18"/>
  <c r="G48" i="18"/>
  <c r="H48" i="18"/>
  <c r="I48" i="18"/>
  <c r="J48" i="18"/>
  <c r="K48" i="18"/>
  <c r="L48" i="18"/>
  <c r="M48" i="18"/>
  <c r="M4" i="18"/>
  <c r="L4" i="18"/>
  <c r="K4" i="18"/>
  <c r="J4" i="18"/>
  <c r="I4" i="18"/>
  <c r="H4" i="18"/>
  <c r="G4" i="18"/>
  <c r="F4" i="18"/>
  <c r="E4" i="18"/>
  <c r="D4" i="18"/>
  <c r="C4" i="18"/>
  <c r="B4" i="18"/>
  <c r="A5" i="15"/>
  <c r="A9" i="15"/>
  <c r="A12" i="15"/>
  <c r="A14" i="15"/>
  <c r="A15" i="15"/>
</calcChain>
</file>

<file path=xl/sharedStrings.xml><?xml version="1.0" encoding="utf-8"?>
<sst xmlns="http://schemas.openxmlformats.org/spreadsheetml/2006/main" count="453" uniqueCount="84">
  <si>
    <t>Currency</t>
  </si>
  <si>
    <t>Occ %</t>
  </si>
  <si>
    <t>ADR</t>
  </si>
  <si>
    <t>RevPAR</t>
  </si>
  <si>
    <t>ISO Code</t>
  </si>
  <si>
    <t>Rate</t>
  </si>
  <si>
    <t>Occ</t>
  </si>
  <si>
    <t>Room Rev</t>
  </si>
  <si>
    <t>Room Avail</t>
  </si>
  <si>
    <t>Room Sold</t>
  </si>
  <si>
    <t>United States</t>
  </si>
  <si>
    <t>USD</t>
  </si>
  <si>
    <t>1</t>
  </si>
  <si>
    <t>Virginia</t>
  </si>
  <si>
    <t>Markets</t>
  </si>
  <si>
    <t>Norfolk-Virginia Beach, VA</t>
  </si>
  <si>
    <t>Richmond-Petersburg, VA</t>
  </si>
  <si>
    <t>Virginia Area</t>
  </si>
  <si>
    <t>Washington, DC</t>
  </si>
  <si>
    <t>Tracts</t>
  </si>
  <si>
    <t>Arlington, VA</t>
  </si>
  <si>
    <t>Suburban Virginia Area</t>
  </si>
  <si>
    <t>Alexandria, VA</t>
  </si>
  <si>
    <t>Fairfax/Tysons Corner, VA</t>
  </si>
  <si>
    <t>I-95 Fredericksburg, VA</t>
  </si>
  <si>
    <t>Dulles Airport Area, VA</t>
  </si>
  <si>
    <t>Williamsburg, VA</t>
  </si>
  <si>
    <t>Virginia Beach, VA</t>
  </si>
  <si>
    <t>Norfolk/Portsmouth, VA</t>
  </si>
  <si>
    <t>Newport News/Hampton, VA</t>
  </si>
  <si>
    <t>Chesapeake/Suffolk, VA</t>
  </si>
  <si>
    <t>Richmond North/Glen Allen, VA</t>
  </si>
  <si>
    <t>Richmond West/Midlothian, VA</t>
  </si>
  <si>
    <t>Petersburg/Chester, VA</t>
  </si>
  <si>
    <t>Roanoke, VA</t>
  </si>
  <si>
    <t>Charlottesville, VA</t>
  </si>
  <si>
    <t>Bristol/Kingsport, TN</t>
  </si>
  <si>
    <t>Staunton/Harrisonburg, VA</t>
  </si>
  <si>
    <t>Blacksburg/Wytheville, VA</t>
  </si>
  <si>
    <t>Lynchburg, VA</t>
  </si>
  <si>
    <t>Tab 15 - Help</t>
  </si>
  <si>
    <t>Glossary:</t>
  </si>
  <si>
    <t>Frequently Asked Questions (FAQ):</t>
  </si>
  <si>
    <t>Room Supply</t>
  </si>
  <si>
    <t>Room Demand</t>
  </si>
  <si>
    <t>Occupancy</t>
  </si>
  <si>
    <t>Virginia Area (non-MSA)</t>
  </si>
  <si>
    <t>Bristol-Kingsport MSA</t>
  </si>
  <si>
    <t>Richmond - Petersburg, VA</t>
  </si>
  <si>
    <t>VTC Tourism Regions</t>
  </si>
  <si>
    <t>Central Virginia</t>
  </si>
  <si>
    <t>Chesapeake Bay</t>
  </si>
  <si>
    <t>Coastal Virginia - Eastern Shore</t>
  </si>
  <si>
    <t>Coastal Virginia - Hampton Roads</t>
  </si>
  <si>
    <t>Northern Virginia</t>
  </si>
  <si>
    <t>Shenandoah Valley</t>
  </si>
  <si>
    <t>Southern Virginia</t>
  </si>
  <si>
    <t>Southwest Virginia - Blue Ridge Highlands</t>
  </si>
  <si>
    <t>Southwest Virginia - Heart of Appalachia</t>
  </si>
  <si>
    <t>Virginia Mountains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</si>
  <si>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</si>
  <si>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</si>
  <si>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</si>
  <si>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</si>
  <si>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</si>
  <si>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</si>
  <si>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</si>
  <si>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</si>
  <si>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</si>
  <si>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</si>
  <si>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</si>
  <si>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</si>
  <si>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Update month here</t>
  </si>
  <si>
    <t xml:space="preserve">Virginia Tourism Regions. </t>
  </si>
  <si>
    <t>Refer to tabs to the right for STR Submarket Maps</t>
  </si>
  <si>
    <t>Virginia Regional</t>
  </si>
  <si>
    <t>SOURCE: STR, LLC
PUBLICATION OR OTHER RE-USE OF THIS DATA WITHOUT THE EXPRESS WRITTEN PERMISSION OF STR IS STRICTLY PROHIBITED.</t>
  </si>
  <si>
    <t>Percent Change from YTD 2022</t>
  </si>
  <si>
    <t xml:space="preserve">Richmond CBD, VA </t>
  </si>
  <si>
    <t>October 2023 Monthly Report</t>
  </si>
  <si>
    <t>Current Month - October 2023 vs October 2022</t>
  </si>
  <si>
    <t>YTD October 2023 Monthly Report</t>
  </si>
  <si>
    <t>Year to Date - October 2023 vs October 2022</t>
  </si>
  <si>
    <t>Percent Change from October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</si>
</sst>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mmmm\ d\,\ yyyy"/>
    <numFmt numFmtId="165" formatCode="0.0"/>
    <numFmt numFmtId="166" formatCode="#,##0.0;\-#,##0.0"/>
    <numFmt numFmtId="167" formatCode="0.0&quot;%&quot;"/>
    <numFmt numFmtId="168" formatCode="&quot;$&quot;#,##0.00"/>
    <numFmt numFmtId="169" formatCode="mmmm\ yyyy"/>
    <numFmt numFmtId="170" formatCode="#,##0.00;\-#,##0.00"/>
  </numFmts>
  <fonts count="24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2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b/>
      <sz val="18"/>
      <color indexed="8"/>
      <name val="Arial"/>
      <family val="2"/>
    </font>
    <font>
      <sz val="18"/>
      <color indexed="8"/>
      <name val="Arial"/>
      <family val="2"/>
    </font>
    <font>
      <sz val="11"/>
      <color indexed="10"/>
      <name val="Calibri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0"/>
      <name val="Segoe UI"/>
      <family val="2"/>
    </font>
    <font>
      <sz val="10"/>
      <name val="Segoe UI"/>
      <family val="2"/>
    </font>
    <font>
      <sz val="8"/>
      <name val="Arial"/>
      <family val="2"/>
    </font>
    <font>
      <b/>
      <sz val="11"/>
      <color indexed="9"/>
      <name val="Segoe UI"/>
      <family val="2"/>
    </font>
    <font>
      <b/>
      <sz val="11"/>
      <color theme="0"/>
      <name val="Segoe UI"/>
      <family val="2"/>
    </font>
    <font>
      <b/>
      <i/>
      <sz val="10"/>
      <name val="Segoe UI"/>
      <family val="2"/>
    </font>
    <font>
      <sz val="10"/>
      <name val="Arial"/>
    </font>
  </fonts>
  <fills count="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54F0F"/>
        <bgColor indexed="64"/>
      </patternFill>
    </fill>
  </fills>
  <borders count="23">
    <border>
      <left/>
      <right/>
      <top/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55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/>
      <top style="thin">
        <color indexed="55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 style="medium">
        <color indexed="64"/>
      </bottom>
      <diagonal/>
    </border>
    <border>
      <left style="medium">
        <color indexed="64"/>
      </left>
      <right style="thin">
        <color theme="0" tint="-0.249977111117893"/>
      </right>
      <top style="medium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indexed="64"/>
      </right>
      <top style="medium">
        <color indexed="64"/>
      </top>
      <bottom style="thin">
        <color theme="0" tint="-0.249977111117893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0" borderId="0" xfId="0" applyFont="1"/>
    <xf numFmtId="0" fontId="2" fillId="0" borderId="0" xfId="0" applyFont="1"/>
    <xf numFmtId="0" fontId="7" fillId="0" borderId="1" xfId="0" applyFont="1" applyBorder="1" applyAlignment="1">
      <alignment horizontal="center"/>
    </xf>
    <xf numFmtId="0" fontId="7" fillId="0" borderId="0" xfId="0" applyFont="1"/>
    <xf numFmtId="0" fontId="8" fillId="0" borderId="2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vertical="top"/>
    </xf>
    <xf numFmtId="0" fontId="14" fillId="0" borderId="0" xfId="0" applyFont="1"/>
    <xf numFmtId="0" fontId="15" fillId="0" borderId="0" xfId="0" applyFont="1"/>
    <xf numFmtId="0" fontId="15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" fillId="0" borderId="0" xfId="0" applyFont="1" applyAlignment="1">
      <alignment horizontal="right"/>
    </xf>
    <xf numFmtId="0" fontId="7" fillId="0" borderId="1" xfId="0" applyFont="1" applyBorder="1" applyAlignment="1">
      <alignment horizontal="right"/>
    </xf>
    <xf numFmtId="0" fontId="2" fillId="0" borderId="0" xfId="0" applyFont="1" applyAlignment="1">
      <alignment horizontal="right"/>
    </xf>
    <xf numFmtId="0" fontId="1" fillId="0" borderId="3" xfId="0" applyFont="1" applyBorder="1"/>
    <xf numFmtId="0" fontId="18" fillId="0" borderId="0" xfId="0" applyFont="1"/>
    <xf numFmtId="0" fontId="17" fillId="0" borderId="0" xfId="0" applyFont="1"/>
    <xf numFmtId="0" fontId="17" fillId="0" borderId="0" xfId="0" applyFont="1" applyAlignment="1">
      <alignment horizontal="left"/>
    </xf>
    <xf numFmtId="167" fontId="18" fillId="5" borderId="4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right"/>
    </xf>
    <xf numFmtId="1" fontId="18" fillId="0" borderId="0" xfId="0" applyNumberFormat="1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164" fontId="1" fillId="0" borderId="0" xfId="0" applyNumberFormat="1" applyFont="1" applyAlignment="1">
      <alignment horizontal="left"/>
    </xf>
    <xf numFmtId="49" fontId="2" fillId="0" borderId="0" xfId="0" applyNumberFormat="1" applyFont="1"/>
    <xf numFmtId="49" fontId="2" fillId="0" borderId="0" xfId="0" applyNumberFormat="1" applyFont="1" applyAlignment="1">
      <alignment horizontal="right"/>
    </xf>
    <xf numFmtId="0" fontId="6" fillId="0" borderId="5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7" fillId="0" borderId="5" xfId="0" applyFont="1" applyBorder="1"/>
    <xf numFmtId="0" fontId="7" fillId="0" borderId="6" xfId="0" applyFont="1" applyBorder="1"/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0" fontId="2" fillId="0" borderId="7" xfId="0" applyFont="1" applyBorder="1"/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right"/>
    </xf>
    <xf numFmtId="0" fontId="16" fillId="0" borderId="0" xfId="0" applyFont="1"/>
    <xf numFmtId="0" fontId="2" fillId="0" borderId="3" xfId="0" applyFont="1" applyBorder="1"/>
    <xf numFmtId="0" fontId="2" fillId="0" borderId="3" xfId="0" applyFont="1" applyBorder="1" applyAlignment="1">
      <alignment horizontal="center"/>
    </xf>
    <xf numFmtId="0" fontId="2" fillId="0" borderId="3" xfId="0" applyFont="1" applyBorder="1" applyAlignment="1">
      <alignment horizontal="right"/>
    </xf>
    <xf numFmtId="14" fontId="4" fillId="6" borderId="0" xfId="0" applyNumberFormat="1" applyFont="1" applyFill="1" applyAlignment="1">
      <alignment horizontal="left"/>
    </xf>
    <xf numFmtId="0" fontId="3" fillId="6" borderId="0" xfId="0" applyFont="1" applyFill="1" applyAlignment="1">
      <alignment horizontal="left"/>
    </xf>
    <xf numFmtId="0" fontId="1" fillId="6" borderId="0" xfId="0" applyFont="1" applyFill="1"/>
    <xf numFmtId="0" fontId="5" fillId="6" borderId="0" xfId="0" applyFont="1" applyFill="1" applyAlignment="1">
      <alignment horizontal="right"/>
    </xf>
    <xf numFmtId="0" fontId="18" fillId="0" borderId="12" xfId="0" applyFont="1" applyBorder="1"/>
    <xf numFmtId="167" fontId="18" fillId="0" borderId="13" xfId="0" applyNumberFormat="1" applyFont="1" applyBorder="1" applyAlignment="1">
      <alignment horizontal="center" vertical="center"/>
    </xf>
    <xf numFmtId="168" fontId="18" fillId="0" borderId="13" xfId="0" applyNumberFormat="1" applyFont="1" applyBorder="1" applyAlignment="1">
      <alignment horizontal="center" vertical="center"/>
    </xf>
    <xf numFmtId="167" fontId="18" fillId="5" borderId="0" xfId="0" applyNumberFormat="1" applyFont="1" applyFill="1" applyAlignment="1">
      <alignment horizontal="center" vertical="center"/>
    </xf>
    <xf numFmtId="168" fontId="18" fillId="5" borderId="0" xfId="0" applyNumberFormat="1" applyFont="1" applyFill="1" applyAlignment="1">
      <alignment horizontal="center" vertical="center"/>
    </xf>
    <xf numFmtId="167" fontId="18" fillId="0" borderId="14" xfId="0" applyNumberFormat="1" applyFont="1" applyBorder="1" applyAlignment="1">
      <alignment horizontal="center" vertical="center"/>
    </xf>
    <xf numFmtId="167" fontId="18" fillId="0" borderId="15" xfId="0" applyNumberFormat="1" applyFont="1" applyBorder="1" applyAlignment="1">
      <alignment horizontal="center" vertical="center"/>
    </xf>
    <xf numFmtId="167" fontId="18" fillId="5" borderId="8" xfId="0" applyNumberFormat="1" applyFont="1" applyFill="1" applyBorder="1" applyAlignment="1">
      <alignment horizontal="center" vertical="center"/>
    </xf>
    <xf numFmtId="167" fontId="18" fillId="0" borderId="16" xfId="0" applyNumberFormat="1" applyFont="1" applyBorder="1" applyAlignment="1">
      <alignment horizontal="center" vertical="center"/>
    </xf>
    <xf numFmtId="167" fontId="18" fillId="0" borderId="17" xfId="0" applyNumberFormat="1" applyFont="1" applyBorder="1" applyAlignment="1">
      <alignment horizontal="center" vertical="center"/>
    </xf>
    <xf numFmtId="168" fontId="18" fillId="0" borderId="17" xfId="0" applyNumberFormat="1" applyFont="1" applyBorder="1" applyAlignment="1">
      <alignment horizontal="center" vertical="center"/>
    </xf>
    <xf numFmtId="167" fontId="18" fillId="0" borderId="18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1" fillId="7" borderId="13" xfId="0" applyFont="1" applyFill="1" applyBorder="1" applyAlignment="1">
      <alignment horizontal="center" vertical="center"/>
    </xf>
    <xf numFmtId="0" fontId="21" fillId="7" borderId="13" xfId="0" applyFont="1" applyFill="1" applyBorder="1" applyAlignment="1">
      <alignment horizontal="center" vertical="center" wrapText="1"/>
    </xf>
    <xf numFmtId="0" fontId="21" fillId="7" borderId="15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Continuous"/>
    </xf>
    <xf numFmtId="0" fontId="7" fillId="0" borderId="7" xfId="0" applyFont="1" applyBorder="1" applyAlignment="1">
      <alignment horizontal="centerContinuous"/>
    </xf>
    <xf numFmtId="0" fontId="7" fillId="0" borderId="9" xfId="0" applyFont="1" applyBorder="1" applyAlignment="1">
      <alignment horizontal="centerContinuous"/>
    </xf>
    <xf numFmtId="0" fontId="8" fillId="0" borderId="1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0" fontId="3" fillId="6" borderId="0" xfId="0" applyFont="1" applyFill="1" applyAlignment="1">
      <alignment horizontal="right"/>
    </xf>
    <xf numFmtId="0" fontId="23" fillId="0" borderId="0" xfId="0" applyFont="1"/>
    <xf numFmtId="165" fontId="23" fillId="0" borderId="0" xfId="0" applyNumberFormat="1" applyFont="1"/>
    <xf numFmtId="166" fontId="23" fillId="2" borderId="1" xfId="0" applyNumberFormat="1" applyFont="1" applyFill="1" applyBorder="1"/>
    <xf numFmtId="166" fontId="23" fillId="2" borderId="7" xfId="0" applyNumberFormat="1" applyFont="1" applyFill="1" applyBorder="1"/>
    <xf numFmtId="0" fontId="23" fillId="0" borderId="3" xfId="0" applyFont="1" applyBorder="1"/>
    <xf numFmtId="0" fontId="1" fillId="0" borderId="7" xfId="0" applyFont="1" applyBorder="1"/>
    <xf numFmtId="0" fontId="23" fillId="0" borderId="7" xfId="0" applyFont="1" applyBorder="1"/>
    <xf numFmtId="165" fontId="23" fillId="0" borderId="7" xfId="0" applyNumberFormat="1" applyFont="1" applyBorder="1"/>
    <xf numFmtId="2" fontId="23" fillId="0" borderId="7" xfId="0" applyNumberFormat="1" applyFont="1" applyBorder="1"/>
    <xf numFmtId="166" fontId="23" fillId="0" borderId="3" xfId="0" applyNumberFormat="1" applyFont="1" applyBorder="1"/>
    <xf numFmtId="166" fontId="23" fillId="0" borderId="0" xfId="0" applyNumberFormat="1" applyFont="1"/>
    <xf numFmtId="166" fontId="23" fillId="2" borderId="3" xfId="0" applyNumberFormat="1" applyFont="1" applyFill="1" applyBorder="1"/>
    <xf numFmtId="166" fontId="23" fillId="2" borderId="0" xfId="0" applyNumberFormat="1" applyFont="1" applyFill="1"/>
    <xf numFmtId="2" fontId="23" fillId="0" borderId="0" xfId="0" applyNumberFormat="1" applyFont="1"/>
    <xf numFmtId="170" fontId="23" fillId="2" borderId="1" xfId="0" applyNumberFormat="1" applyFont="1" applyFill="1" applyBorder="1"/>
    <xf numFmtId="170" fontId="23" fillId="2" borderId="7" xfId="0" applyNumberFormat="1" applyFont="1" applyFill="1" applyBorder="1"/>
    <xf numFmtId="170" fontId="23" fillId="0" borderId="3" xfId="0" applyNumberFormat="1" applyFont="1" applyBorder="1"/>
    <xf numFmtId="170" fontId="23" fillId="0" borderId="0" xfId="0" applyNumberFormat="1" applyFont="1"/>
    <xf numFmtId="170" fontId="23" fillId="2" borderId="3" xfId="0" applyNumberFormat="1" applyFont="1" applyFill="1" applyBorder="1"/>
    <xf numFmtId="170" fontId="23" fillId="2" borderId="0" xfId="0" applyNumberFormat="1" applyFont="1" applyFill="1"/>
    <xf numFmtId="170" fontId="1" fillId="0" borderId="3" xfId="0" applyNumberFormat="1" applyFont="1" applyBorder="1"/>
    <xf numFmtId="170" fontId="1" fillId="0" borderId="0" xfId="0" applyNumberFormat="1" applyFont="1"/>
    <xf numFmtId="0" fontId="22" fillId="0" borderId="22" xfId="0" applyFont="1" applyBorder="1" applyAlignment="1">
      <alignment horizontal="left" vertical="top" wrapText="1"/>
    </xf>
    <xf numFmtId="0" fontId="22" fillId="0" borderId="22" xfId="0" applyFont="1" applyBorder="1" applyAlignment="1">
      <alignment horizontal="left" vertical="top"/>
    </xf>
    <xf numFmtId="0" fontId="22" fillId="0" borderId="0" xfId="0" applyFont="1" applyAlignment="1">
      <alignment horizontal="left" vertical="top"/>
    </xf>
    <xf numFmtId="169" fontId="17" fillId="0" borderId="0" xfId="0" applyNumberFormat="1" applyFont="1" applyAlignment="1">
      <alignment horizontal="left" vertical="center" wrapText="1"/>
    </xf>
    <xf numFmtId="0" fontId="20" fillId="3" borderId="19" xfId="0" applyFont="1" applyFill="1" applyBorder="1" applyAlignment="1">
      <alignment horizontal="center" vertical="center" wrapText="1"/>
    </xf>
    <xf numFmtId="0" fontId="20" fillId="3" borderId="20" xfId="0" applyFont="1" applyFill="1" applyBorder="1" applyAlignment="1">
      <alignment horizontal="center" vertical="center" wrapText="1"/>
    </xf>
    <xf numFmtId="0" fontId="20" fillId="3" borderId="21" xfId="0" applyFont="1" applyFill="1" applyBorder="1" applyAlignment="1">
      <alignment horizontal="center" vertical="center" wrapText="1"/>
    </xf>
    <xf numFmtId="0" fontId="20" fillId="3" borderId="14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center" vertical="center" wrapText="1"/>
    </xf>
    <xf numFmtId="0" fontId="20" fillId="3" borderId="15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A54F0F"/>
      <rgbColor rgb="0000FFFF"/>
      <rgbColor rgb="00800000"/>
      <rgbColor rgb="00008000"/>
      <rgbColor rgb="00000080"/>
      <rgbColor rgb="00808000"/>
      <rgbColor rgb="00D0006F"/>
      <rgbColor rgb="00008080"/>
      <rgbColor rgb="00C0C0C0"/>
      <rgbColor rgb="00808080"/>
      <rgbColor rgb="009999FF"/>
      <rgbColor rgb="006E6259"/>
      <rgbColor rgb="00620C0B"/>
      <rgbColor rgb="00590001"/>
      <rgbColor rgb="00404549"/>
      <rgbColor rgb="00CD9B7A"/>
      <rgbColor rgb="00990033"/>
      <rgbColor rgb="00EAEAEA"/>
      <rgbColor rgb="00000080"/>
      <rgbColor rgb="003366FF"/>
      <rgbColor rgb="00579A32"/>
      <rgbColor rgb="00CC9900"/>
      <rgbColor rgb="00D22630"/>
      <rgbColor rgb="00800000"/>
      <rgbColor rgb="0000BFB3"/>
      <rgbColor rgb="000000FF"/>
      <rgbColor rgb="00009CDE"/>
      <rgbColor rgb="00CCFFFF"/>
      <rgbColor rgb="00CCFFCC"/>
      <rgbColor rgb="00CDE499"/>
      <rgbColor rgb="0099D7F2"/>
      <rgbColor rgb="00666666"/>
      <rgbColor rgb="00CC99FF"/>
      <rgbColor rgb="00F0A8AB"/>
      <rgbColor rgb="003366FF"/>
      <rgbColor rgb="0033CCCC"/>
      <rgbColor rgb="0084BD00"/>
      <rgbColor rgb="00FEDB00"/>
      <rgbColor rgb="00FF9900"/>
      <rgbColor rgb="00FE50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205740</xdr:colOff>
      <xdr:row>0</xdr:row>
      <xdr:rowOff>0</xdr:rowOff>
    </xdr:from>
    <xdr:ext cx="1243968" cy="352168"/>
    <xdr:sp macro="" textlink="">
      <xdr:nvSpPr>
        <xdr:cNvPr id="46082" name="Arrow: Right 1">
          <a:extLst>
            <a:ext uri="{FF2B5EF4-FFF2-40B4-BE49-F238E27FC236}">
              <a16:creationId xmlns:a16="http://schemas.microsoft.com/office/drawing/2014/main" id="{D9EA7C32-698F-45E7-A710-FD0C721B8556}"/>
            </a:ext>
          </a:extLst>
        </xdr:cNvPr>
        <xdr:cNvSpPr>
          <a:spLocks noChangeArrowheads="1"/>
        </xdr:cNvSpPr>
      </xdr:nvSpPr>
      <xdr:spPr bwMode="auto">
        <a:xfrm rot="10800000">
          <a:off x="3143250" y="0"/>
          <a:ext cx="1066800" cy="342900"/>
        </a:xfrm>
        <a:prstGeom prst="rightArrow">
          <a:avLst>
            <a:gd name="adj1" fmla="val 50000"/>
            <a:gd name="adj2" fmla="val 17500"/>
          </a:avLst>
        </a:prstGeom>
        <a:solidFill>
          <a:srgbClr val="FFC000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wrap="square" lIns="18288" tIns="0" rIns="0" bIns="0" anchor="ctr" upright="1">
          <a:spAutoFit/>
        </a:bodyPr>
        <a:lstStyle/>
        <a:p>
          <a:endParaRPr lang="en-US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258444</xdr:colOff>
      <xdr:row>0</xdr:row>
      <xdr:rowOff>0</xdr:rowOff>
    </xdr:from>
    <xdr:ext cx="535306" cy="352168"/>
    <xdr:sp macro="" textlink="">
      <xdr:nvSpPr>
        <xdr:cNvPr id="49153" name="Arrow: Right 1">
          <a:extLst>
            <a:ext uri="{FF2B5EF4-FFF2-40B4-BE49-F238E27FC236}">
              <a16:creationId xmlns:a16="http://schemas.microsoft.com/office/drawing/2014/main" id="{B11403DA-59E7-4662-AD20-24ABC91C38B2}"/>
            </a:ext>
          </a:extLst>
        </xdr:cNvPr>
        <xdr:cNvSpPr>
          <a:spLocks noChangeArrowheads="1"/>
        </xdr:cNvSpPr>
      </xdr:nvSpPr>
      <xdr:spPr bwMode="auto">
        <a:xfrm rot="10800000">
          <a:off x="4077969" y="0"/>
          <a:ext cx="535306" cy="352168"/>
        </a:xfrm>
        <a:prstGeom prst="rightArrow">
          <a:avLst>
            <a:gd name="adj1" fmla="val 50000"/>
            <a:gd name="adj2" fmla="val 17500"/>
          </a:avLst>
        </a:prstGeom>
        <a:solidFill>
          <a:srgbClr val="FFC000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wrap="square" lIns="18288" tIns="0" rIns="0" bIns="0" anchor="ctr" upright="1">
          <a:spAutoFit/>
        </a:bodyPr>
        <a:lstStyle/>
        <a:p>
          <a:endParaRPr lang="en-US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769620</xdr:colOff>
      <xdr:row>2</xdr:row>
      <xdr:rowOff>22860</xdr:rowOff>
    </xdr:to>
    <xdr:pic>
      <xdr:nvPicPr>
        <xdr:cNvPr id="29723" name="Picture 2">
          <a:extLst>
            <a:ext uri="{FF2B5EF4-FFF2-40B4-BE49-F238E27FC236}">
              <a16:creationId xmlns:a16="http://schemas.microsoft.com/office/drawing/2014/main" id="{478885A9-CABC-4599-A2F7-5FB108B53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9630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18</xdr:col>
      <xdr:colOff>228600</xdr:colOff>
      <xdr:row>42</xdr:row>
      <xdr:rowOff>30480</xdr:rowOff>
    </xdr:to>
    <xdr:pic>
      <xdr:nvPicPr>
        <xdr:cNvPr id="50195" name="Picture 1">
          <a:extLst>
            <a:ext uri="{FF2B5EF4-FFF2-40B4-BE49-F238E27FC236}">
              <a16:creationId xmlns:a16="http://schemas.microsoft.com/office/drawing/2014/main" id="{D5C26158-ACA7-49CD-862B-8186CDCED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2920"/>
          <a:ext cx="11201400" cy="6568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137160</xdr:rowOff>
    </xdr:from>
    <xdr:to>
      <xdr:col>16</xdr:col>
      <xdr:colOff>137160</xdr:colOff>
      <xdr:row>50</xdr:row>
      <xdr:rowOff>45720</xdr:rowOff>
    </xdr:to>
    <xdr:pic>
      <xdr:nvPicPr>
        <xdr:cNvPr id="51219" name="Picture 1">
          <a:extLst>
            <a:ext uri="{FF2B5EF4-FFF2-40B4-BE49-F238E27FC236}">
              <a16:creationId xmlns:a16="http://schemas.microsoft.com/office/drawing/2014/main" id="{407E7AC9-EAFE-4D70-B0C5-EA569F4EC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04800"/>
          <a:ext cx="9700260" cy="812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144780</xdr:rowOff>
    </xdr:from>
    <xdr:to>
      <xdr:col>15</xdr:col>
      <xdr:colOff>236220</xdr:colOff>
      <xdr:row>48</xdr:row>
      <xdr:rowOff>45720</xdr:rowOff>
    </xdr:to>
    <xdr:pic>
      <xdr:nvPicPr>
        <xdr:cNvPr id="52243" name="Picture 2">
          <a:extLst>
            <a:ext uri="{FF2B5EF4-FFF2-40B4-BE49-F238E27FC236}">
              <a16:creationId xmlns:a16="http://schemas.microsoft.com/office/drawing/2014/main" id="{EA727F61-5D3C-421F-A3AC-02EE95739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12420"/>
          <a:ext cx="8961120" cy="7780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175260</xdr:rowOff>
    </xdr:from>
    <xdr:to>
      <xdr:col>11</xdr:col>
      <xdr:colOff>388620</xdr:colOff>
      <xdr:row>36</xdr:row>
      <xdr:rowOff>60960</xdr:rowOff>
    </xdr:to>
    <xdr:pic>
      <xdr:nvPicPr>
        <xdr:cNvPr id="53267" name="Picture 3">
          <a:extLst>
            <a:ext uri="{FF2B5EF4-FFF2-40B4-BE49-F238E27FC236}">
              <a16:creationId xmlns:a16="http://schemas.microsoft.com/office/drawing/2014/main" id="{3D705E27-1B8B-4295-BABC-BFF2247A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67640"/>
          <a:ext cx="6934200" cy="5928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361949</xdr:colOff>
      <xdr:row>0</xdr:row>
      <xdr:rowOff>101600</xdr:rowOff>
    </xdr:from>
    <xdr:to>
      <xdr:col>22</xdr:col>
      <xdr:colOff>577850</xdr:colOff>
      <xdr:row>36</xdr:row>
      <xdr:rowOff>44450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FD099795-C3CA-0CD2-7A7E-C61D7B16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49" y="101600"/>
          <a:ext cx="6921501" cy="577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0</xdr:row>
      <xdr:rowOff>137160</xdr:rowOff>
    </xdr:from>
    <xdr:to>
      <xdr:col>13</xdr:col>
      <xdr:colOff>76200</xdr:colOff>
      <xdr:row>41</xdr:row>
      <xdr:rowOff>68580</xdr:rowOff>
    </xdr:to>
    <xdr:pic>
      <xdr:nvPicPr>
        <xdr:cNvPr id="54291" name="Picture 5">
          <a:extLst>
            <a:ext uri="{FF2B5EF4-FFF2-40B4-BE49-F238E27FC236}">
              <a16:creationId xmlns:a16="http://schemas.microsoft.com/office/drawing/2014/main" id="{02129950-7430-4A33-B40A-F6ADE2AAA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37160"/>
          <a:ext cx="7863840" cy="6804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190500</xdr:rowOff>
    </xdr:from>
    <xdr:to>
      <xdr:col>12</xdr:col>
      <xdr:colOff>441960</xdr:colOff>
      <xdr:row>39</xdr:row>
      <xdr:rowOff>175260</xdr:rowOff>
    </xdr:to>
    <xdr:pic>
      <xdr:nvPicPr>
        <xdr:cNvPr id="55315" name="Picture 6">
          <a:extLst>
            <a:ext uri="{FF2B5EF4-FFF2-40B4-BE49-F238E27FC236}">
              <a16:creationId xmlns:a16="http://schemas.microsoft.com/office/drawing/2014/main" id="{4EAB076F-F7EB-42DB-94D1-55894013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67640"/>
          <a:ext cx="7597140" cy="6537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wrap="none" lIns="18288" tIns="0" rIns="0" bIns="0" upright="1">
        <a:spAutoFit/>
      </a:bodyPr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wrap="none" lIns="18288" tIns="0" rIns="0" bIns="0" upright="1">
        <a:spAutoFit/>
      </a:bodyPr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M57"/>
  <sheetViews>
    <sheetView tabSelected="1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Q12" sqref="Q12"/>
    </sheetView>
  </sheetViews>
  <sheetFormatPr defaultColWidth="9.140625" defaultRowHeight="14.25" x14ac:dyDescent="0.25"/>
  <cols>
    <col min="1" max="1" width="39" style="20" bestFit="1" customWidth="1"/>
    <col min="2" max="6" width="13.140625" style="20" customWidth="1"/>
    <col min="7" max="7" width="13.140625" style="21" customWidth="1"/>
    <col min="8" max="9" width="13.140625" style="20" customWidth="1"/>
    <col min="10" max="11" width="13.140625" style="21" customWidth="1"/>
    <col min="12" max="13" width="13.140625" style="20" customWidth="1"/>
    <col min="14" max="16384" width="9.140625" style="20"/>
  </cols>
  <sheetData>
    <row r="1" spans="1:13" ht="16.5" x14ac:dyDescent="0.25">
      <c r="A1" s="100" t="str">
        <f>'Current month raw data'!A1</f>
        <v>October 2023 Monthly Report</v>
      </c>
      <c r="B1" s="101" t="str">
        <f>'Current month raw data'!F1</f>
        <v>Current Month - October 2023 vs October 2022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3"/>
    </row>
    <row r="2" spans="1:13" ht="16.5" x14ac:dyDescent="0.25">
      <c r="A2" s="100"/>
      <c r="B2" s="104" t="s">
        <v>45</v>
      </c>
      <c r="C2" s="105"/>
      <c r="D2" s="105" t="s">
        <v>2</v>
      </c>
      <c r="E2" s="105"/>
      <c r="F2" s="105" t="s">
        <v>3</v>
      </c>
      <c r="G2" s="105"/>
      <c r="H2" s="105" t="str">
        <f>'Current month raw data'!L7</f>
        <v>Percent Change from October 2022</v>
      </c>
      <c r="I2" s="105"/>
      <c r="J2" s="105"/>
      <c r="K2" s="105"/>
      <c r="L2" s="105"/>
      <c r="M2" s="106"/>
    </row>
    <row r="3" spans="1:13" ht="33" x14ac:dyDescent="0.25">
      <c r="A3" s="100"/>
      <c r="B3" s="64">
        <v>2023</v>
      </c>
      <c r="C3" s="64">
        <v>2022</v>
      </c>
      <c r="D3" s="64">
        <v>2023</v>
      </c>
      <c r="E3" s="64">
        <v>2022</v>
      </c>
      <c r="F3" s="64">
        <v>2023</v>
      </c>
      <c r="G3" s="64">
        <v>2022</v>
      </c>
      <c r="H3" s="64" t="s">
        <v>6</v>
      </c>
      <c r="I3" s="64" t="s">
        <v>2</v>
      </c>
      <c r="J3" s="64" t="s">
        <v>3</v>
      </c>
      <c r="K3" s="65" t="s">
        <v>7</v>
      </c>
      <c r="L3" s="65" t="s">
        <v>43</v>
      </c>
      <c r="M3" s="66" t="s">
        <v>44</v>
      </c>
    </row>
    <row r="4" spans="1:13" x14ac:dyDescent="0.25">
      <c r="A4" s="22" t="s">
        <v>10</v>
      </c>
      <c r="B4" s="56">
        <f>VLOOKUP($A4,'Current month raw data'!$B:$Q,5,FALSE)</f>
        <v>65.8448147994349</v>
      </c>
      <c r="C4" s="52">
        <f>VLOOKUP($A4,'Current month raw data'!$B:$Q,6,FALSE)</f>
        <v>67.019620218761304</v>
      </c>
      <c r="D4" s="53">
        <f>VLOOKUP($A4,'Current month raw data'!$B:$Q,7,FALSE)</f>
        <v>161.563424935619</v>
      </c>
      <c r="E4" s="53">
        <f>VLOOKUP($A4,'Current month raw data'!$B:$Q,8,FALSE)</f>
        <v>156.82592490328699</v>
      </c>
      <c r="F4" s="53">
        <f>VLOOKUP($A4,'Current month raw data'!$B:$Q,9,FALSE)</f>
        <v>106.38113793248201</v>
      </c>
      <c r="G4" s="53">
        <f>VLOOKUP($A4,'Current month raw data'!$B:$Q,10,FALSE)</f>
        <v>105.10413927474301</v>
      </c>
      <c r="H4" s="52">
        <f>VLOOKUP($A4,'Current month raw data'!$B:$Q,11,FALSE)</f>
        <v>-1.7529275986519699</v>
      </c>
      <c r="I4" s="52">
        <f>VLOOKUP($A4,'Current month raw data'!$B:$Q,12,FALSE)</f>
        <v>3.0208653545344601</v>
      </c>
      <c r="J4" s="52">
        <f>VLOOKUP($A4,'Current month raw data'!$B:$Q,13,FALSE)</f>
        <v>1.21498417336473</v>
      </c>
      <c r="K4" s="52">
        <f>VLOOKUP($A4,'Current month raw data'!$B:$Q,14,FALSE)</f>
        <v>1.69688344371362</v>
      </c>
      <c r="L4" s="52">
        <f>VLOOKUP($A4,'Current month raw data'!$B:$Q,15,FALSE)</f>
        <v>0.47611455387225299</v>
      </c>
      <c r="M4" s="57">
        <f>VLOOKUP($A4,'Current month raw data'!$B:$Q,16,FALSE)</f>
        <v>-1.2851589881957399</v>
      </c>
    </row>
    <row r="5" spans="1:13" x14ac:dyDescent="0.25">
      <c r="A5" s="22" t="s">
        <v>13</v>
      </c>
      <c r="B5" s="56">
        <f>VLOOKUP($A5,'Current month raw data'!$B:$Q,5,FALSE)</f>
        <v>65.887300469426705</v>
      </c>
      <c r="C5" s="52">
        <f>VLOOKUP($A5,'Current month raw data'!$B:$Q,6,FALSE)</f>
        <v>66.112749816758495</v>
      </c>
      <c r="D5" s="53">
        <f>VLOOKUP($A5,'Current month raw data'!$B:$Q,7,FALSE)</f>
        <v>136.73568601948901</v>
      </c>
      <c r="E5" s="53">
        <f>VLOOKUP($A5,'Current month raw data'!$B:$Q,8,FALSE)</f>
        <v>130.36627417964201</v>
      </c>
      <c r="F5" s="53">
        <f>VLOOKUP($A5,'Current month raw data'!$B:$Q,9,FALSE)</f>
        <v>90.091452296593104</v>
      </c>
      <c r="G5" s="53">
        <f>VLOOKUP($A5,'Current month raw data'!$B:$Q,10,FALSE)</f>
        <v>86.1887286938166</v>
      </c>
      <c r="H5" s="52">
        <f>VLOOKUP($A5,'Current month raw data'!$B:$Q,11,FALSE)</f>
        <v>-0.34100736689470901</v>
      </c>
      <c r="I5" s="52">
        <f>VLOOKUP($A5,'Current month raw data'!$B:$Q,12,FALSE)</f>
        <v>4.8857819094148702</v>
      </c>
      <c r="J5" s="52">
        <f>VLOOKUP($A5,'Current month raw data'!$B:$Q,13,FALSE)</f>
        <v>4.5281136662786503</v>
      </c>
      <c r="K5" s="52">
        <f>VLOOKUP($A5,'Current month raw data'!$B:$Q,14,FALSE)</f>
        <v>5.9355272976305002</v>
      </c>
      <c r="L5" s="52">
        <f>VLOOKUP($A5,'Current month raw data'!$B:$Q,15,FALSE)</f>
        <v>1.3464450682093201</v>
      </c>
      <c r="M5" s="57">
        <f>VLOOKUP($A5,'Current month raw data'!$B:$Q,16,FALSE)</f>
        <v>1.0008462244408201</v>
      </c>
    </row>
    <row r="6" spans="1:13" x14ac:dyDescent="0.25">
      <c r="B6" s="23"/>
      <c r="C6" s="54"/>
      <c r="D6" s="55"/>
      <c r="E6" s="55"/>
      <c r="F6" s="55"/>
      <c r="G6" s="55"/>
      <c r="H6" s="54"/>
      <c r="I6" s="54"/>
      <c r="J6" s="54"/>
      <c r="K6" s="54"/>
      <c r="L6" s="54"/>
      <c r="M6" s="58"/>
    </row>
    <row r="7" spans="1:13" x14ac:dyDescent="0.25">
      <c r="A7" s="22" t="s">
        <v>18</v>
      </c>
      <c r="B7" s="56">
        <f>VLOOKUP($A7,'Current month raw data'!$B:$Q,5,FALSE)</f>
        <v>72.033831038831593</v>
      </c>
      <c r="C7" s="52">
        <f>VLOOKUP($A7,'Current month raw data'!$B:$Q,6,FALSE)</f>
        <v>70.976131774867596</v>
      </c>
      <c r="D7" s="53">
        <f>VLOOKUP($A7,'Current month raw data'!$B:$Q,7,FALSE)</f>
        <v>204.216404460212</v>
      </c>
      <c r="E7" s="53">
        <f>VLOOKUP($A7,'Current month raw data'!$B:$Q,8,FALSE)</f>
        <v>196.02152045746701</v>
      </c>
      <c r="F7" s="53">
        <f>VLOOKUP($A7,'Current month raw data'!$B:$Q,9,FALSE)</f>
        <v>147.10489974244601</v>
      </c>
      <c r="G7" s="53">
        <f>VLOOKUP($A7,'Current month raw data'!$B:$Q,10,FALSE)</f>
        <v>139.12849266699101</v>
      </c>
      <c r="H7" s="52">
        <f>VLOOKUP($A7,'Current month raw data'!$B:$Q,11,FALSE)</f>
        <v>1.49021824311156</v>
      </c>
      <c r="I7" s="52">
        <f>VLOOKUP($A7,'Current month raw data'!$B:$Q,12,FALSE)</f>
        <v>4.1806042436668696</v>
      </c>
      <c r="J7" s="52">
        <f>VLOOKUP($A7,'Current month raw data'!$B:$Q,13,FALSE)</f>
        <v>5.7331226138898597</v>
      </c>
      <c r="K7" s="52">
        <f>VLOOKUP($A7,'Current month raw data'!$B:$Q,14,FALSE)</f>
        <v>7.5205967051813403</v>
      </c>
      <c r="L7" s="52">
        <f>VLOOKUP($A7,'Current month raw data'!$B:$Q,15,FALSE)</f>
        <v>1.6905526358271601</v>
      </c>
      <c r="M7" s="57">
        <f>VLOOKUP($A7,'Current month raw data'!$B:$Q,16,FALSE)</f>
        <v>3.2059638027272199</v>
      </c>
    </row>
    <row r="8" spans="1:13" x14ac:dyDescent="0.25">
      <c r="A8" s="24" t="s">
        <v>20</v>
      </c>
      <c r="B8" s="56">
        <f>VLOOKUP($A8,'Current month raw data'!$B:$Q,5,FALSE)</f>
        <v>75.078548320530402</v>
      </c>
      <c r="C8" s="52">
        <f>VLOOKUP($A8,'Current month raw data'!$B:$Q,6,FALSE)</f>
        <v>77.850039274160196</v>
      </c>
      <c r="D8" s="53">
        <f>VLOOKUP($A8,'Current month raw data'!$B:$Q,7,FALSE)</f>
        <v>218.11840758062701</v>
      </c>
      <c r="E8" s="53">
        <f>VLOOKUP($A8,'Current month raw data'!$B:$Q,8,FALSE)</f>
        <v>204.061015083239</v>
      </c>
      <c r="F8" s="53">
        <f>VLOOKUP($A8,'Current month raw data'!$B:$Q,9,FALSE)</f>
        <v>163.760134031392</v>
      </c>
      <c r="G8" s="53">
        <f>VLOOKUP($A8,'Current month raw data'!$B:$Q,10,FALSE)</f>
        <v>158.861580385552</v>
      </c>
      <c r="H8" s="52">
        <f>VLOOKUP($A8,'Current month raw data'!$B:$Q,11,FALSE)</f>
        <v>-3.5600379646176599</v>
      </c>
      <c r="I8" s="52">
        <f>VLOOKUP($A8,'Current month raw data'!$B:$Q,12,FALSE)</f>
        <v>6.8888182741093598</v>
      </c>
      <c r="J8" s="52">
        <f>VLOOKUP($A8,'Current month raw data'!$B:$Q,13,FALSE)</f>
        <v>3.0835357636198801</v>
      </c>
      <c r="K8" s="52">
        <f>VLOOKUP($A8,'Current month raw data'!$B:$Q,14,FALSE)</f>
        <v>3.0835357636198801</v>
      </c>
      <c r="L8" s="52">
        <f>VLOOKUP($A8,'Current month raw data'!$B:$Q,15,FALSE)</f>
        <v>0</v>
      </c>
      <c r="M8" s="57">
        <f>VLOOKUP($A8,'Current month raw data'!$B:$Q,16,FALSE)</f>
        <v>-3.5600379646176599</v>
      </c>
    </row>
    <row r="9" spans="1:13" x14ac:dyDescent="0.25">
      <c r="A9" s="24" t="s">
        <v>22</v>
      </c>
      <c r="B9" s="56">
        <f>VLOOKUP($A9,'Current month raw data'!$B:$Q,5,FALSE)</f>
        <v>69.696765976836303</v>
      </c>
      <c r="C9" s="52">
        <f>VLOOKUP($A9,'Current month raw data'!$B:$Q,6,FALSE)</f>
        <v>70.606930647464296</v>
      </c>
      <c r="D9" s="53">
        <f>VLOOKUP($A9,'Current month raw data'!$B:$Q,7,FALSE)</f>
        <v>164.85983382544401</v>
      </c>
      <c r="E9" s="53">
        <f>VLOOKUP($A9,'Current month raw data'!$B:$Q,8,FALSE)</f>
        <v>152.38614374714501</v>
      </c>
      <c r="F9" s="53">
        <f>VLOOKUP($A9,'Current month raw data'!$B:$Q,9,FALSE)</f>
        <v>114.90197257112099</v>
      </c>
      <c r="G9" s="53">
        <f>VLOOKUP($A9,'Current month raw data'!$B:$Q,10,FALSE)</f>
        <v>107.595178831892</v>
      </c>
      <c r="H9" s="52">
        <f>VLOOKUP($A9,'Current month raw data'!$B:$Q,11,FALSE)</f>
        <v>-1.2890585418199101</v>
      </c>
      <c r="I9" s="52">
        <f>VLOOKUP($A9,'Current month raw data'!$B:$Q,12,FALSE)</f>
        <v>8.1855802447471895</v>
      </c>
      <c r="J9" s="52">
        <f>VLOOKUP($A9,'Current month raw data'!$B:$Q,13,FALSE)</f>
        <v>6.7910047815848404</v>
      </c>
      <c r="K9" s="52">
        <f>VLOOKUP($A9,'Current month raw data'!$B:$Q,14,FALSE)</f>
        <v>9.7517739527068397</v>
      </c>
      <c r="L9" s="52">
        <f>VLOOKUP($A9,'Current month raw data'!$B:$Q,15,FALSE)</f>
        <v>2.7724892908138901</v>
      </c>
      <c r="M9" s="57">
        <f>VLOOKUP($A9,'Current month raw data'!$B:$Q,16,FALSE)</f>
        <v>1.4476917389696999</v>
      </c>
    </row>
    <row r="10" spans="1:13" x14ac:dyDescent="0.25">
      <c r="A10" s="24" t="s">
        <v>23</v>
      </c>
      <c r="B10" s="56">
        <f>VLOOKUP($A10,'Current month raw data'!$B:$Q,5,FALSE)</f>
        <v>71.664337228154494</v>
      </c>
      <c r="C10" s="52">
        <f>VLOOKUP($A10,'Current month raw data'!$B:$Q,6,FALSE)</f>
        <v>67.400120772046407</v>
      </c>
      <c r="D10" s="53">
        <f>VLOOKUP($A10,'Current month raw data'!$B:$Q,7,FALSE)</f>
        <v>171.26869985801801</v>
      </c>
      <c r="E10" s="53">
        <f>VLOOKUP($A10,'Current month raw data'!$B:$Q,8,FALSE)</f>
        <v>157.136109713135</v>
      </c>
      <c r="F10" s="53">
        <f>VLOOKUP($A10,'Current month raw data'!$B:$Q,9,FALSE)</f>
        <v>122.738578632526</v>
      </c>
      <c r="G10" s="53">
        <f>VLOOKUP($A10,'Current month raw data'!$B:$Q,10,FALSE)</f>
        <v>105.909927723148</v>
      </c>
      <c r="H10" s="52">
        <f>VLOOKUP($A10,'Current month raw data'!$B:$Q,11,FALSE)</f>
        <v>6.3267193103852302</v>
      </c>
      <c r="I10" s="52">
        <f>VLOOKUP($A10,'Current month raw data'!$B:$Q,12,FALSE)</f>
        <v>8.9938526355804598</v>
      </c>
      <c r="J10" s="52">
        <f>VLOOKUP($A10,'Current month raw data'!$B:$Q,13,FALSE)</f>
        <v>15.889587757408499</v>
      </c>
      <c r="K10" s="52">
        <f>VLOOKUP($A10,'Current month raw data'!$B:$Q,14,FALSE)</f>
        <v>15.902979205034701</v>
      </c>
      <c r="L10" s="52">
        <f>VLOOKUP($A10,'Current month raw data'!$B:$Q,15,FALSE)</f>
        <v>1.15553501271088E-2</v>
      </c>
      <c r="M10" s="57">
        <f>VLOOKUP($A10,'Current month raw data'!$B:$Q,16,FALSE)</f>
        <v>6.3390057350802103</v>
      </c>
    </row>
    <row r="11" spans="1:13" x14ac:dyDescent="0.25">
      <c r="A11" s="24" t="s">
        <v>21</v>
      </c>
      <c r="B11" s="56">
        <f>VLOOKUP($A11,'Current month raw data'!$B:$Q,5,FALSE)</f>
        <v>68.677847523488595</v>
      </c>
      <c r="C11" s="52">
        <f>VLOOKUP($A11,'Current month raw data'!$B:$Q,6,FALSE)</f>
        <v>70.461723985992904</v>
      </c>
      <c r="D11" s="53">
        <f>VLOOKUP($A11,'Current month raw data'!$B:$Q,7,FALSE)</f>
        <v>152.83190515400801</v>
      </c>
      <c r="E11" s="53">
        <f>VLOOKUP($A11,'Current month raw data'!$B:$Q,8,FALSE)</f>
        <v>137.822137652301</v>
      </c>
      <c r="F11" s="53">
        <f>VLOOKUP($A11,'Current month raw data'!$B:$Q,9,FALSE)</f>
        <v>104.96166278891199</v>
      </c>
      <c r="G11" s="53">
        <f>VLOOKUP($A11,'Current month raw data'!$B:$Q,10,FALSE)</f>
        <v>97.111854224159899</v>
      </c>
      <c r="H11" s="52">
        <f>VLOOKUP($A11,'Current month raw data'!$B:$Q,11,FALSE)</f>
        <v>-2.5316957371903501</v>
      </c>
      <c r="I11" s="52">
        <f>VLOOKUP($A11,'Current month raw data'!$B:$Q,12,FALSE)</f>
        <v>10.8906796523311</v>
      </c>
      <c r="J11" s="52">
        <f>VLOOKUP($A11,'Current month raw data'!$B:$Q,13,FALSE)</f>
        <v>8.0832650426316501</v>
      </c>
      <c r="K11" s="52">
        <f>VLOOKUP($A11,'Current month raw data'!$B:$Q,14,FALSE)</f>
        <v>24.105385281158298</v>
      </c>
      <c r="L11" s="52">
        <f>VLOOKUP($A11,'Current month raw data'!$B:$Q,15,FALSE)</f>
        <v>14.8238677210639</v>
      </c>
      <c r="M11" s="57">
        <f>VLOOKUP($A11,'Current month raw data'!$B:$Q,16,FALSE)</f>
        <v>11.9168767566927</v>
      </c>
    </row>
    <row r="12" spans="1:13" x14ac:dyDescent="0.25">
      <c r="A12" s="24" t="s">
        <v>24</v>
      </c>
      <c r="B12" s="56">
        <f>VLOOKUP($A12,'Current month raw data'!$B:$Q,5,FALSE)</f>
        <v>63.514373102662802</v>
      </c>
      <c r="C12" s="52">
        <f>VLOOKUP($A12,'Current month raw data'!$B:$Q,6,FALSE)</f>
        <v>65.891062929666802</v>
      </c>
      <c r="D12" s="53">
        <f>VLOOKUP($A12,'Current month raw data'!$B:$Q,7,FALSE)</f>
        <v>102.36028779610101</v>
      </c>
      <c r="E12" s="53">
        <f>VLOOKUP($A12,'Current month raw data'!$B:$Q,8,FALSE)</f>
        <v>97.068612088093602</v>
      </c>
      <c r="F12" s="53">
        <f>VLOOKUP($A12,'Current month raw data'!$B:$Q,9,FALSE)</f>
        <v>65.013495099775596</v>
      </c>
      <c r="G12" s="53">
        <f>VLOOKUP($A12,'Current month raw data'!$B:$Q,10,FALSE)</f>
        <v>63.959540275919899</v>
      </c>
      <c r="H12" s="52">
        <f>VLOOKUP($A12,'Current month raw data'!$B:$Q,11,FALSE)</f>
        <v>-3.60699876634395</v>
      </c>
      <c r="I12" s="52">
        <f>VLOOKUP($A12,'Current month raw data'!$B:$Q,12,FALSE)</f>
        <v>5.4514797257077001</v>
      </c>
      <c r="J12" s="52">
        <f>VLOOKUP($A12,'Current month raw data'!$B:$Q,13,FALSE)</f>
        <v>1.6478461529099799</v>
      </c>
      <c r="K12" s="52">
        <f>VLOOKUP($A12,'Current month raw data'!$B:$Q,14,FALSE)</f>
        <v>3.76755171998489</v>
      </c>
      <c r="L12" s="52">
        <f>VLOOKUP($A12,'Current month raw data'!$B:$Q,15,FALSE)</f>
        <v>2.0853423336547698</v>
      </c>
      <c r="M12" s="57">
        <f>VLOOKUP($A12,'Current month raw data'!$B:$Q,16,FALSE)</f>
        <v>-1.59687470493815</v>
      </c>
    </row>
    <row r="13" spans="1:13" x14ac:dyDescent="0.25">
      <c r="A13" s="24" t="s">
        <v>25</v>
      </c>
      <c r="B13" s="56">
        <f>VLOOKUP($A13,'Current month raw data'!$B:$Q,5,FALSE)</f>
        <v>74.480878329997907</v>
      </c>
      <c r="C13" s="52">
        <f>VLOOKUP($A13,'Current month raw data'!$B:$Q,6,FALSE)</f>
        <v>72.563203407567798</v>
      </c>
      <c r="D13" s="53">
        <f>VLOOKUP($A13,'Current month raw data'!$B:$Q,7,FALSE)</f>
        <v>137.586728785357</v>
      </c>
      <c r="E13" s="53">
        <f>VLOOKUP($A13,'Current month raw data'!$B:$Q,8,FALSE)</f>
        <v>128.09184808001999</v>
      </c>
      <c r="F13" s="53">
        <f>VLOOKUP($A13,'Current month raw data'!$B:$Q,9,FALSE)</f>
        <v>102.475804064846</v>
      </c>
      <c r="G13" s="53">
        <f>VLOOKUP($A13,'Current month raw data'!$B:$Q,10,FALSE)</f>
        <v>92.947548270818402</v>
      </c>
      <c r="H13" s="52">
        <f>VLOOKUP($A13,'Current month raw data'!$B:$Q,11,FALSE)</f>
        <v>2.6427649722946098</v>
      </c>
      <c r="I13" s="52">
        <f>VLOOKUP($A13,'Current month raw data'!$B:$Q,12,FALSE)</f>
        <v>7.4125565737838501</v>
      </c>
      <c r="J13" s="52">
        <f>VLOOKUP($A13,'Current month raw data'!$B:$Q,13,FALSE)</f>
        <v>10.2512179947619</v>
      </c>
      <c r="K13" s="52">
        <f>VLOOKUP($A13,'Current month raw data'!$B:$Q,14,FALSE)</f>
        <v>10.2512179947619</v>
      </c>
      <c r="L13" s="52">
        <f>VLOOKUP($A13,'Current month raw data'!$B:$Q,15,FALSE)</f>
        <v>0</v>
      </c>
      <c r="M13" s="57">
        <f>VLOOKUP($A13,'Current month raw data'!$B:$Q,16,FALSE)</f>
        <v>2.6427649722946098</v>
      </c>
    </row>
    <row r="14" spans="1:13" x14ac:dyDescent="0.25">
      <c r="B14" s="23"/>
      <c r="C14" s="54"/>
      <c r="D14" s="55"/>
      <c r="E14" s="55"/>
      <c r="F14" s="55"/>
      <c r="G14" s="55"/>
      <c r="H14" s="54"/>
      <c r="I14" s="54"/>
      <c r="J14" s="54"/>
      <c r="K14" s="54"/>
      <c r="L14" s="54"/>
      <c r="M14" s="58"/>
    </row>
    <row r="15" spans="1:13" x14ac:dyDescent="0.25">
      <c r="A15" s="22" t="s">
        <v>15</v>
      </c>
      <c r="B15" s="56">
        <f>VLOOKUP($A15,'Current month raw data'!$B:$Q,5,FALSE)</f>
        <v>60.426053361906597</v>
      </c>
      <c r="C15" s="52">
        <f>VLOOKUP($A15,'Current month raw data'!$B:$Q,6,FALSE)</f>
        <v>61.0434784072364</v>
      </c>
      <c r="D15" s="53">
        <f>VLOOKUP($A15,'Current month raw data'!$B:$Q,7,FALSE)</f>
        <v>117.884746535784</v>
      </c>
      <c r="E15" s="53">
        <f>VLOOKUP($A15,'Current month raw data'!$B:$Q,8,FALSE)</f>
        <v>113.599936074246</v>
      </c>
      <c r="F15" s="53">
        <f>VLOOKUP($A15,'Current month raw data'!$B:$Q,9,FALSE)</f>
        <v>71.233099847261599</v>
      </c>
      <c r="G15" s="53">
        <f>VLOOKUP($A15,'Current month raw data'!$B:$Q,10,FALSE)</f>
        <v>69.345352448116799</v>
      </c>
      <c r="H15" s="52">
        <f>VLOOKUP($A15,'Current month raw data'!$B:$Q,11,FALSE)</f>
        <v>-1.01145128265938</v>
      </c>
      <c r="I15" s="52">
        <f>VLOOKUP($A15,'Current month raw data'!$B:$Q,12,FALSE)</f>
        <v>3.7718423175329399</v>
      </c>
      <c r="J15" s="52">
        <f>VLOOKUP($A15,'Current month raw data'!$B:$Q,13,FALSE)</f>
        <v>2.7222406873729801</v>
      </c>
      <c r="K15" s="52">
        <f>VLOOKUP($A15,'Current month raw data'!$B:$Q,14,FALSE)</f>
        <v>3.45595192056245</v>
      </c>
      <c r="L15" s="52">
        <f>VLOOKUP($A15,'Current month raw data'!$B:$Q,15,FALSE)</f>
        <v>0.71426716189189798</v>
      </c>
      <c r="M15" s="57">
        <f>VLOOKUP($A15,'Current month raw data'!$B:$Q,16,FALSE)</f>
        <v>-0.30440858513805602</v>
      </c>
    </row>
    <row r="16" spans="1:13" x14ac:dyDescent="0.25">
      <c r="A16" s="24" t="s">
        <v>30</v>
      </c>
      <c r="B16" s="56">
        <f>VLOOKUP($A16,'Current month raw data'!$B:$Q,5,FALSE)</f>
        <v>69.851607355837203</v>
      </c>
      <c r="C16" s="52">
        <f>VLOOKUP($A16,'Current month raw data'!$B:$Q,6,FALSE)</f>
        <v>71.9124987324372</v>
      </c>
      <c r="D16" s="53">
        <f>VLOOKUP($A16,'Current month raw data'!$B:$Q,7,FALSE)</f>
        <v>96.603265379056197</v>
      </c>
      <c r="E16" s="53">
        <f>VLOOKUP($A16,'Current month raw data'!$B:$Q,8,FALSE)</f>
        <v>93.996724178019406</v>
      </c>
      <c r="F16" s="53">
        <f>VLOOKUP($A16,'Current month raw data'!$B:$Q,9,FALSE)</f>
        <v>67.478933625495699</v>
      </c>
      <c r="G16" s="53">
        <f>VLOOKUP($A16,'Current month raw data'!$B:$Q,10,FALSE)</f>
        <v>67.595393083050695</v>
      </c>
      <c r="H16" s="52">
        <f>VLOOKUP($A16,'Current month raw data'!$B:$Q,11,FALSE)</f>
        <v>-2.8658319665234702</v>
      </c>
      <c r="I16" s="52">
        <f>VLOOKUP($A16,'Current month raw data'!$B:$Q,12,FALSE)</f>
        <v>2.7730128085105301</v>
      </c>
      <c r="J16" s="52">
        <f>VLOOKUP($A16,'Current month raw data'!$B:$Q,13,FALSE)</f>
        <v>-0.172289045515022</v>
      </c>
      <c r="K16" s="52">
        <f>VLOOKUP($A16,'Current month raw data'!$B:$Q,14,FALSE)</f>
        <v>1.3793466993241601</v>
      </c>
      <c r="L16" s="52">
        <f>VLOOKUP($A16,'Current month raw data'!$B:$Q,15,FALSE)</f>
        <v>1.5543136570031399</v>
      </c>
      <c r="M16" s="57">
        <f>VLOOKUP($A16,'Current month raw data'!$B:$Q,16,FALSE)</f>
        <v>-1.3560623271627601</v>
      </c>
    </row>
    <row r="17" spans="1:13" x14ac:dyDescent="0.25">
      <c r="A17" s="24" t="s">
        <v>29</v>
      </c>
      <c r="B17" s="56">
        <f>VLOOKUP($A17,'Current month raw data'!$B:$Q,5,FALSE)</f>
        <v>63.416559480304699</v>
      </c>
      <c r="C17" s="52">
        <f>VLOOKUP($A17,'Current month raw data'!$B:$Q,6,FALSE)</f>
        <v>65.627689916853896</v>
      </c>
      <c r="D17" s="53">
        <f>VLOOKUP($A17,'Current month raw data'!$B:$Q,7,FALSE)</f>
        <v>97.477578200509598</v>
      </c>
      <c r="E17" s="53">
        <f>VLOOKUP($A17,'Current month raw data'!$B:$Q,8,FALSE)</f>
        <v>91.158727688959104</v>
      </c>
      <c r="F17" s="53">
        <f>VLOOKUP($A17,'Current month raw data'!$B:$Q,9,FALSE)</f>
        <v>61.8169263594868</v>
      </c>
      <c r="G17" s="53">
        <f>VLOOKUP($A17,'Current month raw data'!$B:$Q,10,FALSE)</f>
        <v>59.825367139859303</v>
      </c>
      <c r="H17" s="52">
        <f>VLOOKUP($A17,'Current month raw data'!$B:$Q,11,FALSE)</f>
        <v>-3.3692035166109102</v>
      </c>
      <c r="I17" s="52">
        <f>VLOOKUP($A17,'Current month raw data'!$B:$Q,12,FALSE)</f>
        <v>6.9317010798032204</v>
      </c>
      <c r="J17" s="52">
        <f>VLOOKUP($A17,'Current month raw data'!$B:$Q,13,FALSE)</f>
        <v>3.3289544466506298</v>
      </c>
      <c r="K17" s="52">
        <f>VLOOKUP($A17,'Current month raw data'!$B:$Q,14,FALSE)</f>
        <v>3.3140826915489199</v>
      </c>
      <c r="L17" s="52">
        <f>VLOOKUP($A17,'Current month raw data'!$B:$Q,15,FALSE)</f>
        <v>-1.43926309729418E-2</v>
      </c>
      <c r="M17" s="57">
        <f>VLOOKUP($A17,'Current month raw data'!$B:$Q,16,FALSE)</f>
        <v>-3.3831112305549702</v>
      </c>
    </row>
    <row r="18" spans="1:13" x14ac:dyDescent="0.25">
      <c r="A18" s="24" t="s">
        <v>28</v>
      </c>
      <c r="B18" s="56">
        <f>VLOOKUP($A18,'Current month raw data'!$B:$Q,5,FALSE)</f>
        <v>64.231115744859196</v>
      </c>
      <c r="C18" s="52">
        <f>VLOOKUP($A18,'Current month raw data'!$B:$Q,6,FALSE)</f>
        <v>68.2950604130301</v>
      </c>
      <c r="D18" s="53">
        <f>VLOOKUP($A18,'Current month raw data'!$B:$Q,7,FALSE)</f>
        <v>118.388504194712</v>
      </c>
      <c r="E18" s="53">
        <f>VLOOKUP($A18,'Current month raw data'!$B:$Q,8,FALSE)</f>
        <v>112.023285972715</v>
      </c>
      <c r="F18" s="53">
        <f>VLOOKUP($A18,'Current month raw data'!$B:$Q,9,FALSE)</f>
        <v>76.042257157913198</v>
      </c>
      <c r="G18" s="53">
        <f>VLOOKUP($A18,'Current month raw data'!$B:$Q,10,FALSE)</f>
        <v>76.506370831727594</v>
      </c>
      <c r="H18" s="52">
        <f>VLOOKUP($A18,'Current month raw data'!$B:$Q,11,FALSE)</f>
        <v>-5.9505689629575604</v>
      </c>
      <c r="I18" s="52">
        <f>VLOOKUP($A18,'Current month raw data'!$B:$Q,12,FALSE)</f>
        <v>5.68204919783114</v>
      </c>
      <c r="J18" s="52">
        <f>VLOOKUP($A18,'Current month raw data'!$B:$Q,13,FALSE)</f>
        <v>-0.60663402115253795</v>
      </c>
      <c r="K18" s="52">
        <f>VLOOKUP($A18,'Current month raw data'!$B:$Q,14,FALSE)</f>
        <v>-0.58917208053784198</v>
      </c>
      <c r="L18" s="52">
        <f>VLOOKUP($A18,'Current month raw data'!$B:$Q,15,FALSE)</f>
        <v>1.7568517217146799E-2</v>
      </c>
      <c r="M18" s="57">
        <f>VLOOKUP($A18,'Current month raw data'!$B:$Q,16,FALSE)</f>
        <v>-5.9340458724731899</v>
      </c>
    </row>
    <row r="19" spans="1:13" x14ac:dyDescent="0.25">
      <c r="A19" s="24" t="s">
        <v>27</v>
      </c>
      <c r="B19" s="56">
        <f>VLOOKUP($A19,'Current month raw data'!$B:$Q,5,FALSE)</f>
        <v>57.579319347699702</v>
      </c>
      <c r="C19" s="52">
        <f>VLOOKUP($A19,'Current month raw data'!$B:$Q,6,FALSE)</f>
        <v>56.362977523110303</v>
      </c>
      <c r="D19" s="53">
        <f>VLOOKUP($A19,'Current month raw data'!$B:$Q,7,FALSE)</f>
        <v>128.17180314657199</v>
      </c>
      <c r="E19" s="53">
        <f>VLOOKUP($A19,'Current month raw data'!$B:$Q,8,FALSE)</f>
        <v>126.007110663953</v>
      </c>
      <c r="F19" s="53">
        <f>VLOOKUP($A19,'Current month raw data'!$B:$Q,9,FALSE)</f>
        <v>73.8004518474702</v>
      </c>
      <c r="G19" s="53">
        <f>VLOOKUP($A19,'Current month raw data'!$B:$Q,10,FALSE)</f>
        <v>71.021359461044696</v>
      </c>
      <c r="H19" s="52">
        <f>VLOOKUP($A19,'Current month raw data'!$B:$Q,11,FALSE)</f>
        <v>2.1580510435074198</v>
      </c>
      <c r="I19" s="52">
        <f>VLOOKUP($A19,'Current month raw data'!$B:$Q,12,FALSE)</f>
        <v>1.7179129584144699</v>
      </c>
      <c r="J19" s="52">
        <f>VLOOKUP($A19,'Current month raw data'!$B:$Q,13,FALSE)</f>
        <v>3.9130374404475101</v>
      </c>
      <c r="K19" s="52">
        <f>VLOOKUP($A19,'Current month raw data'!$B:$Q,14,FALSE)</f>
        <v>5.8455639398230304</v>
      </c>
      <c r="L19" s="52">
        <f>VLOOKUP($A19,'Current month raw data'!$B:$Q,15,FALSE)</f>
        <v>1.8597536430239101</v>
      </c>
      <c r="M19" s="57">
        <f>VLOOKUP($A19,'Current month raw data'!$B:$Q,16,FALSE)</f>
        <v>4.0579391194312802</v>
      </c>
    </row>
    <row r="20" spans="1:13" x14ac:dyDescent="0.25">
      <c r="A20" s="24" t="s">
        <v>26</v>
      </c>
      <c r="B20" s="56">
        <f>VLOOKUP($A20,'Current month raw data'!$B:$Q,5,FALSE)</f>
        <v>52.441963666037097</v>
      </c>
      <c r="C20" s="52">
        <f>VLOOKUP($A20,'Current month raw data'!$B:$Q,6,FALSE)</f>
        <v>50.8675400044119</v>
      </c>
      <c r="D20" s="53">
        <f>VLOOKUP($A20,'Current month raw data'!$B:$Q,7,FALSE)</f>
        <v>142.641177461399</v>
      </c>
      <c r="E20" s="53">
        <f>VLOOKUP($A20,'Current month raw data'!$B:$Q,8,FALSE)</f>
        <v>140.080009507368</v>
      </c>
      <c r="F20" s="53">
        <f>VLOOKUP($A20,'Current month raw data'!$B:$Q,9,FALSE)</f>
        <v>74.803834457114704</v>
      </c>
      <c r="G20" s="53">
        <f>VLOOKUP($A20,'Current month raw data'!$B:$Q,10,FALSE)</f>
        <v>71.255254874344502</v>
      </c>
      <c r="H20" s="52">
        <f>VLOOKUP($A20,'Current month raw data'!$B:$Q,11,FALSE)</f>
        <v>3.0951440967827901</v>
      </c>
      <c r="I20" s="52">
        <f>VLOOKUP($A20,'Current month raw data'!$B:$Q,12,FALSE)</f>
        <v>1.82836077969905</v>
      </c>
      <c r="J20" s="52">
        <f>VLOOKUP($A20,'Current month raw data'!$B:$Q,13,FALSE)</f>
        <v>4.9800952772225999</v>
      </c>
      <c r="K20" s="52">
        <f>VLOOKUP($A20,'Current month raw data'!$B:$Q,14,FALSE)</f>
        <v>4.36768870638062</v>
      </c>
      <c r="L20" s="52">
        <f>VLOOKUP($A20,'Current month raw data'!$B:$Q,15,FALSE)</f>
        <v>-0.58335493907181701</v>
      </c>
      <c r="M20" s="57">
        <f>VLOOKUP($A20,'Current month raw data'!$B:$Q,16,FALSE)</f>
        <v>2.49373348175101</v>
      </c>
    </row>
    <row r="21" spans="1:13" x14ac:dyDescent="0.25">
      <c r="B21" s="23"/>
      <c r="C21" s="54"/>
      <c r="D21" s="55"/>
      <c r="E21" s="55"/>
      <c r="F21" s="55"/>
      <c r="G21" s="55"/>
      <c r="H21" s="54"/>
      <c r="I21" s="54"/>
      <c r="J21" s="54"/>
      <c r="K21" s="54"/>
      <c r="L21" s="54"/>
      <c r="M21" s="58"/>
    </row>
    <row r="22" spans="1:13" x14ac:dyDescent="0.25">
      <c r="A22" s="22" t="s">
        <v>17</v>
      </c>
      <c r="B22" s="56">
        <f>VLOOKUP($A22,'Current month raw data'!$B:$Q,5,FALSE)</f>
        <v>65.267382918021895</v>
      </c>
      <c r="C22" s="52">
        <f>VLOOKUP($A22,'Current month raw data'!$B:$Q,6,FALSE)</f>
        <v>64.461480846704305</v>
      </c>
      <c r="D22" s="53">
        <f>VLOOKUP($A22,'Current month raw data'!$B:$Q,7,FALSE)</f>
        <v>132.35541970443401</v>
      </c>
      <c r="E22" s="53">
        <f>VLOOKUP($A22,'Current month raw data'!$B:$Q,8,FALSE)</f>
        <v>131.497458033323</v>
      </c>
      <c r="F22" s="53">
        <f>VLOOKUP($A22,'Current month raw data'!$B:$Q,9,FALSE)</f>
        <v>86.384918591248393</v>
      </c>
      <c r="G22" s="53">
        <f>VLOOKUP($A22,'Current month raw data'!$B:$Q,10,FALSE)</f>
        <v>84.765208724054204</v>
      </c>
      <c r="H22" s="52">
        <f>VLOOKUP($A22,'Current month raw data'!$B:$Q,11,FALSE)</f>
        <v>1.2502071946409501</v>
      </c>
      <c r="I22" s="52">
        <f>VLOOKUP($A22,'Current month raw data'!$B:$Q,12,FALSE)</f>
        <v>0.65245494775521296</v>
      </c>
      <c r="J22" s="52">
        <f>VLOOKUP($A22,'Current month raw data'!$B:$Q,13,FALSE)</f>
        <v>1.9108191810947901</v>
      </c>
      <c r="K22" s="52">
        <f>VLOOKUP($A22,'Current month raw data'!$B:$Q,14,FALSE)</f>
        <v>2.0989897337406598</v>
      </c>
      <c r="L22" s="52">
        <f>VLOOKUP($A22,'Current month raw data'!$B:$Q,15,FALSE)</f>
        <v>0.184642370808041</v>
      </c>
      <c r="M22" s="57">
        <f>VLOOKUP($A22,'Current month raw data'!$B:$Q,16,FALSE)</f>
        <v>1.43715797765319</v>
      </c>
    </row>
    <row r="23" spans="1:13" x14ac:dyDescent="0.25">
      <c r="A23" s="24" t="s">
        <v>46</v>
      </c>
      <c r="B23" s="56">
        <f>VLOOKUP($A23,'Current month raw data'!$B:$Q,5,FALSE)</f>
        <v>62.308360843826001</v>
      </c>
      <c r="C23" s="52">
        <f>VLOOKUP($A23,'Current month raw data'!$B:$Q,6,FALSE)</f>
        <v>61.241766272493997</v>
      </c>
      <c r="D23" s="53">
        <f>VLOOKUP($A23,'Current month raw data'!$B:$Q,7,FALSE)</f>
        <v>124.92041030652101</v>
      </c>
      <c r="E23" s="53">
        <f>VLOOKUP($A23,'Current month raw data'!$B:$Q,8,FALSE)</f>
        <v>122.701857247351</v>
      </c>
      <c r="F23" s="53">
        <f>VLOOKUP($A23,'Current month raw data'!$B:$Q,9,FALSE)</f>
        <v>77.835860021375495</v>
      </c>
      <c r="G23" s="53">
        <f>VLOOKUP($A23,'Current month raw data'!$B:$Q,10,FALSE)</f>
        <v>75.1447846274325</v>
      </c>
      <c r="H23" s="52">
        <f>VLOOKUP($A23,'Current month raw data'!$B:$Q,11,FALSE)</f>
        <v>1.7416130138804</v>
      </c>
      <c r="I23" s="52">
        <f>VLOOKUP($A23,'Current month raw data'!$B:$Q,12,FALSE)</f>
        <v>1.8080843346139801</v>
      </c>
      <c r="J23" s="52">
        <f>VLOOKUP($A23,'Current month raw data'!$B:$Q,13,FALSE)</f>
        <v>3.5811871805679498</v>
      </c>
      <c r="K23" s="52">
        <f>VLOOKUP($A23,'Current month raw data'!$B:$Q,14,FALSE)</f>
        <v>3.46569449809</v>
      </c>
      <c r="L23" s="52">
        <f>VLOOKUP($A23,'Current month raw data'!$B:$Q,15,FALSE)</f>
        <v>-0.111499670569155</v>
      </c>
      <c r="M23" s="57">
        <f>VLOOKUP($A23,'Current month raw data'!$B:$Q,16,FALSE)</f>
        <v>1.6281714505381799</v>
      </c>
    </row>
    <row r="24" spans="1:13" x14ac:dyDescent="0.25">
      <c r="A24" s="24" t="s">
        <v>39</v>
      </c>
      <c r="B24" s="56">
        <f>VLOOKUP($A24,'Current month raw data'!$B:$Q,5,FALSE)</f>
        <v>69.067580219593097</v>
      </c>
      <c r="C24" s="52">
        <f>VLOOKUP($A24,'Current month raw data'!$B:$Q,6,FALSE)</f>
        <v>64.560074498027603</v>
      </c>
      <c r="D24" s="53">
        <f>VLOOKUP($A24,'Current month raw data'!$B:$Q,7,FALSE)</f>
        <v>133.10557780584699</v>
      </c>
      <c r="E24" s="53">
        <f>VLOOKUP($A24,'Current month raw data'!$B:$Q,8,FALSE)</f>
        <v>134.33122313701301</v>
      </c>
      <c r="F24" s="53">
        <f>VLOOKUP($A24,'Current month raw data'!$B:$Q,9,FALSE)</f>
        <v>91.932801727806606</v>
      </c>
      <c r="G24" s="53">
        <f>VLOOKUP($A24,'Current month raw data'!$B:$Q,10,FALSE)</f>
        <v>86.724337731367598</v>
      </c>
      <c r="H24" s="52">
        <f>VLOOKUP($A24,'Current month raw data'!$B:$Q,11,FALSE)</f>
        <v>6.9818781291883001</v>
      </c>
      <c r="I24" s="52">
        <f>VLOOKUP($A24,'Current month raw data'!$B:$Q,12,FALSE)</f>
        <v>-0.91240539804799703</v>
      </c>
      <c r="J24" s="52">
        <f>VLOOKUP($A24,'Current month raw data'!$B:$Q,13,FALSE)</f>
        <v>6.0057696982044604</v>
      </c>
      <c r="K24" s="52">
        <f>VLOOKUP($A24,'Current month raw data'!$B:$Q,14,FALSE)</f>
        <v>4.2521873905143996</v>
      </c>
      <c r="L24" s="52">
        <f>VLOOKUP($A24,'Current month raw data'!$B:$Q,15,FALSE)</f>
        <v>-1.6542328900421599</v>
      </c>
      <c r="M24" s="57">
        <f>VLOOKUP($A24,'Current month raw data'!$B:$Q,16,FALSE)</f>
        <v>5.2121487147904402</v>
      </c>
    </row>
    <row r="25" spans="1:13" x14ac:dyDescent="0.25">
      <c r="A25" s="24" t="s">
        <v>38</v>
      </c>
      <c r="B25" s="56">
        <f>VLOOKUP($A25,'Current month raw data'!$B:$Q,5,FALSE)</f>
        <v>59.498343011766103</v>
      </c>
      <c r="C25" s="52">
        <f>VLOOKUP($A25,'Current month raw data'!$B:$Q,6,FALSE)</f>
        <v>59.210135540741199</v>
      </c>
      <c r="D25" s="53">
        <f>VLOOKUP($A25,'Current month raw data'!$B:$Q,7,FALSE)</f>
        <v>128.23291707546301</v>
      </c>
      <c r="E25" s="53">
        <f>VLOOKUP($A25,'Current month raw data'!$B:$Q,8,FALSE)</f>
        <v>119.858364086528</v>
      </c>
      <c r="F25" s="53">
        <f>VLOOKUP($A25,'Current month raw data'!$B:$Q,9,FALSE)</f>
        <v>76.296460855553093</v>
      </c>
      <c r="G25" s="53">
        <f>VLOOKUP($A25,'Current month raw data'!$B:$Q,10,FALSE)</f>
        <v>70.968299832548695</v>
      </c>
      <c r="H25" s="52">
        <f>VLOOKUP($A25,'Current month raw data'!$B:$Q,11,FALSE)</f>
        <v>0.48675360796399197</v>
      </c>
      <c r="I25" s="52">
        <f>VLOOKUP($A25,'Current month raw data'!$B:$Q,12,FALSE)</f>
        <v>6.9870409568492597</v>
      </c>
      <c r="J25" s="52">
        <f>VLOOKUP($A25,'Current month raw data'!$B:$Q,13,FALSE)</f>
        <v>7.5078042387606398</v>
      </c>
      <c r="K25" s="52">
        <f>VLOOKUP($A25,'Current month raw data'!$B:$Q,14,FALSE)</f>
        <v>11.7196672843536</v>
      </c>
      <c r="L25" s="52">
        <f>VLOOKUP($A25,'Current month raw data'!$B:$Q,15,FALSE)</f>
        <v>3.9177277179235999</v>
      </c>
      <c r="M25" s="57">
        <f>VLOOKUP($A25,'Current month raw data'!$B:$Q,16,FALSE)</f>
        <v>4.4235510069047903</v>
      </c>
    </row>
    <row r="26" spans="1:13" x14ac:dyDescent="0.25">
      <c r="A26" s="24" t="s">
        <v>37</v>
      </c>
      <c r="B26" s="56">
        <f>VLOOKUP($A26,'Current month raw data'!$B:$Q,5,FALSE)</f>
        <v>63.994969730646602</v>
      </c>
      <c r="C26" s="52">
        <f>VLOOKUP($A26,'Current month raw data'!$B:$Q,6,FALSE)</f>
        <v>69.578762899980504</v>
      </c>
      <c r="D26" s="53">
        <f>VLOOKUP($A26,'Current month raw data'!$B:$Q,7,FALSE)</f>
        <v>121.66606695975599</v>
      </c>
      <c r="E26" s="53">
        <f>VLOOKUP($A26,'Current month raw data'!$B:$Q,8,FALSE)</f>
        <v>131.24614272388001</v>
      </c>
      <c r="F26" s="53">
        <f>VLOOKUP($A26,'Current month raw data'!$B:$Q,9,FALSE)</f>
        <v>77.860162723364397</v>
      </c>
      <c r="G26" s="53">
        <f>VLOOKUP($A26,'Current month raw data'!$B:$Q,10,FALSE)</f>
        <v>91.319442461218898</v>
      </c>
      <c r="H26" s="52">
        <f>VLOOKUP($A26,'Current month raw data'!$B:$Q,11,FALSE)</f>
        <v>-8.0251400522320395</v>
      </c>
      <c r="I26" s="52">
        <f>VLOOKUP($A26,'Current month raw data'!$B:$Q,12,FALSE)</f>
        <v>-7.2993198621302904</v>
      </c>
      <c r="J26" s="52">
        <f>VLOOKUP($A26,'Current month raw data'!$B:$Q,13,FALSE)</f>
        <v>-14.7386792725659</v>
      </c>
      <c r="K26" s="52">
        <f>VLOOKUP($A26,'Current month raw data'!$B:$Q,14,FALSE)</f>
        <v>-13.990088931443401</v>
      </c>
      <c r="L26" s="52">
        <f>VLOOKUP($A26,'Current month raw data'!$B:$Q,15,FALSE)</f>
        <v>0.87799524419242703</v>
      </c>
      <c r="M26" s="57">
        <f>VLOOKUP($A26,'Current month raw data'!$B:$Q,16,FALSE)</f>
        <v>-7.2176051560379904</v>
      </c>
    </row>
    <row r="27" spans="1:13" x14ac:dyDescent="0.25">
      <c r="A27" s="24" t="s">
        <v>34</v>
      </c>
      <c r="B27" s="56">
        <f>VLOOKUP($A27,'Current month raw data'!$B:$Q,5,FALSE)</f>
        <v>73.213001455910401</v>
      </c>
      <c r="C27" s="52">
        <f>VLOOKUP($A27,'Current month raw data'!$B:$Q,6,FALSE)</f>
        <v>67.291246493076201</v>
      </c>
      <c r="D27" s="53">
        <f>VLOOKUP($A27,'Current month raw data'!$B:$Q,7,FALSE)</f>
        <v>114.54951850432001</v>
      </c>
      <c r="E27" s="53">
        <f>VLOOKUP($A27,'Current month raw data'!$B:$Q,8,FALSE)</f>
        <v>111.808798452857</v>
      </c>
      <c r="F27" s="53">
        <f>VLOOKUP($A27,'Current month raw data'!$B:$Q,9,FALSE)</f>
        <v>83.8651406503066</v>
      </c>
      <c r="G27" s="53">
        <f>VLOOKUP($A27,'Current month raw data'!$B:$Q,10,FALSE)</f>
        <v>75.237534167859096</v>
      </c>
      <c r="H27" s="52">
        <f>VLOOKUP($A27,'Current month raw data'!$B:$Q,11,FALSE)</f>
        <v>8.8001861630598199</v>
      </c>
      <c r="I27" s="52">
        <f>VLOOKUP($A27,'Current month raw data'!$B:$Q,12,FALSE)</f>
        <v>2.4512561528141501</v>
      </c>
      <c r="J27" s="52">
        <f>VLOOKUP($A27,'Current month raw data'!$B:$Q,13,FALSE)</f>
        <v>11.467157420655001</v>
      </c>
      <c r="K27" s="52">
        <f>VLOOKUP($A27,'Current month raw data'!$B:$Q,14,FALSE)</f>
        <v>7.3985867079556504</v>
      </c>
      <c r="L27" s="52">
        <f>VLOOKUP($A27,'Current month raw data'!$B:$Q,15,FALSE)</f>
        <v>-3.65001746419839</v>
      </c>
      <c r="M27" s="57">
        <f>VLOOKUP($A27,'Current month raw data'!$B:$Q,16,FALSE)</f>
        <v>4.8289603670277703</v>
      </c>
    </row>
    <row r="28" spans="1:13" x14ac:dyDescent="0.25">
      <c r="A28" s="24" t="s">
        <v>35</v>
      </c>
      <c r="B28" s="56">
        <f>VLOOKUP($A28,'Current month raw data'!$B:$Q,5,FALSE)</f>
        <v>74.642135932458501</v>
      </c>
      <c r="C28" s="52">
        <f>VLOOKUP($A28,'Current month raw data'!$B:$Q,6,FALSE)</f>
        <v>75.339991581525197</v>
      </c>
      <c r="D28" s="53">
        <f>VLOOKUP($A28,'Current month raw data'!$B:$Q,7,FALSE)</f>
        <v>198.08614022302299</v>
      </c>
      <c r="E28" s="53">
        <f>VLOOKUP($A28,'Current month raw data'!$B:$Q,8,FALSE)</f>
        <v>198.45902430848301</v>
      </c>
      <c r="F28" s="53">
        <f>VLOOKUP($A28,'Current month raw data'!$B:$Q,9,FALSE)</f>
        <v>147.85572604862901</v>
      </c>
      <c r="G28" s="53">
        <f>VLOOKUP($A28,'Current month raw data'!$B:$Q,10,FALSE)</f>
        <v>149.51901220678801</v>
      </c>
      <c r="H28" s="52">
        <f>VLOOKUP($A28,'Current month raw data'!$B:$Q,11,FALSE)</f>
        <v>-0.92627518853863</v>
      </c>
      <c r="I28" s="52">
        <f>VLOOKUP($A28,'Current month raw data'!$B:$Q,12,FALSE)</f>
        <v>-0.187889710109822</v>
      </c>
      <c r="J28" s="52">
        <f>VLOOKUP($A28,'Current month raw data'!$B:$Q,13,FALSE)</f>
        <v>-1.1124245228818801</v>
      </c>
      <c r="K28" s="52">
        <f>VLOOKUP($A28,'Current month raw data'!$B:$Q,14,FALSE)</f>
        <v>1.5621148850401601</v>
      </c>
      <c r="L28" s="52">
        <f>VLOOKUP($A28,'Current month raw data'!$B:$Q,15,FALSE)</f>
        <v>2.70462633451957</v>
      </c>
      <c r="M28" s="57">
        <f>VLOOKUP($A28,'Current month raw data'!$B:$Q,16,FALSE)</f>
        <v>1.7532988633016</v>
      </c>
    </row>
    <row r="29" spans="1:13" x14ac:dyDescent="0.25">
      <c r="A29" s="24"/>
      <c r="B29" s="23"/>
      <c r="C29" s="54"/>
      <c r="D29" s="55"/>
      <c r="E29" s="55"/>
      <c r="F29" s="55"/>
      <c r="G29" s="55"/>
      <c r="H29" s="54"/>
      <c r="I29" s="54"/>
      <c r="J29" s="54"/>
      <c r="K29" s="54"/>
      <c r="L29" s="54"/>
      <c r="M29" s="58"/>
    </row>
    <row r="30" spans="1:13" x14ac:dyDescent="0.25">
      <c r="A30" s="22" t="s">
        <v>47</v>
      </c>
      <c r="B30" s="56">
        <f>VLOOKUP($A30,'Current month raw data'!$B:$Q,5,FALSE)</f>
        <v>62.886657349911303</v>
      </c>
      <c r="C30" s="52">
        <f>VLOOKUP($A30,'Current month raw data'!$B:$Q,6,FALSE)</f>
        <v>64.590324016677101</v>
      </c>
      <c r="D30" s="53">
        <f>VLOOKUP($A30,'Current month raw data'!$B:$Q,7,FALSE)</f>
        <v>113.508536430769</v>
      </c>
      <c r="E30" s="53">
        <f>VLOOKUP($A30,'Current month raw data'!$B:$Q,8,FALSE)</f>
        <v>112.44723007373899</v>
      </c>
      <c r="F30" s="53">
        <f>VLOOKUP($A30,'Current month raw data'!$B:$Q,9,FALSE)</f>
        <v>71.381724368117403</v>
      </c>
      <c r="G30" s="53">
        <f>VLOOKUP($A30,'Current month raw data'!$B:$Q,10,FALSE)</f>
        <v>72.630030252406499</v>
      </c>
      <c r="H30" s="52">
        <f>VLOOKUP($A30,'Current month raw data'!$B:$Q,11,FALSE)</f>
        <v>-2.6376499773028499</v>
      </c>
      <c r="I30" s="52">
        <f>VLOOKUP($A30,'Current month raw data'!$B:$Q,12,FALSE)</f>
        <v>0.943826145236768</v>
      </c>
      <c r="J30" s="52">
        <f>VLOOKUP($A30,'Current month raw data'!$B:$Q,13,FALSE)</f>
        <v>-1.7187186621717001</v>
      </c>
      <c r="K30" s="52">
        <f>VLOOKUP($A30,'Current month raw data'!$B:$Q,14,FALSE)</f>
        <v>-2.03956570022366</v>
      </c>
      <c r="L30" s="52">
        <f>VLOOKUP($A30,'Current month raw data'!$B:$Q,15,FALSE)</f>
        <v>-0.326457931443834</v>
      </c>
      <c r="M30" s="57">
        <f>VLOOKUP($A30,'Current month raw data'!$B:$Q,16,FALSE)</f>
        <v>-2.9554970911920502</v>
      </c>
    </row>
    <row r="31" spans="1:13" x14ac:dyDescent="0.25">
      <c r="A31" s="22"/>
      <c r="B31" s="23"/>
      <c r="C31" s="54"/>
      <c r="D31" s="55"/>
      <c r="E31" s="55"/>
      <c r="F31" s="55"/>
      <c r="G31" s="55"/>
      <c r="H31" s="54"/>
      <c r="I31" s="54"/>
      <c r="J31" s="54"/>
      <c r="K31" s="54"/>
      <c r="L31" s="54"/>
      <c r="M31" s="58"/>
    </row>
    <row r="32" spans="1:13" x14ac:dyDescent="0.25">
      <c r="A32" s="22" t="s">
        <v>48</v>
      </c>
      <c r="B32" s="56">
        <f>VLOOKUP($A32,'Current month raw data'!$B:$Q,5,FALSE)</f>
        <v>65.671254885427402</v>
      </c>
      <c r="C32" s="52">
        <f>VLOOKUP($A32,'Current month raw data'!$B:$Q,6,FALSE)</f>
        <v>67.163011448092405</v>
      </c>
      <c r="D32" s="53">
        <f>VLOOKUP($A32,'Current month raw data'!$B:$Q,7,FALSE)</f>
        <v>115.95672143058501</v>
      </c>
      <c r="E32" s="53">
        <f>VLOOKUP($A32,'Current month raw data'!$B:$Q,8,FALSE)</f>
        <v>109.54299107746</v>
      </c>
      <c r="F32" s="53">
        <f>VLOOKUP($A32,'Current month raw data'!$B:$Q,9,FALSE)</f>
        <v>76.150234087464796</v>
      </c>
      <c r="G32" s="53">
        <f>VLOOKUP($A32,'Current month raw data'!$B:$Q,10,FALSE)</f>
        <v>73.572371637937707</v>
      </c>
      <c r="H32" s="52">
        <f>VLOOKUP($A32,'Current month raw data'!$B:$Q,11,FALSE)</f>
        <v>-2.2210983851101802</v>
      </c>
      <c r="I32" s="52">
        <f>VLOOKUP($A32,'Current month raw data'!$B:$Q,12,FALSE)</f>
        <v>5.8549892512879902</v>
      </c>
      <c r="J32" s="52">
        <f>VLOOKUP($A32,'Current month raw data'!$B:$Q,13,FALSE)</f>
        <v>3.5038457944690702</v>
      </c>
      <c r="K32" s="52">
        <f>VLOOKUP($A32,'Current month raw data'!$B:$Q,14,FALSE)</f>
        <v>5.0436950866255401</v>
      </c>
      <c r="L32" s="52">
        <f>VLOOKUP($A32,'Current month raw data'!$B:$Q,15,FALSE)</f>
        <v>1.48772181394515</v>
      </c>
      <c r="M32" s="57">
        <f>VLOOKUP($A32,'Current month raw data'!$B:$Q,16,FALSE)</f>
        <v>-0.76642033634950402</v>
      </c>
    </row>
    <row r="33" spans="1:13" x14ac:dyDescent="0.25">
      <c r="A33" s="24" t="s">
        <v>33</v>
      </c>
      <c r="B33" s="56">
        <f>VLOOKUP($A33,'Current month raw data'!$B:$Q,5,FALSE)</f>
        <v>63.966835570857597</v>
      </c>
      <c r="C33" s="52">
        <f>VLOOKUP($A33,'Current month raw data'!$B:$Q,6,FALSE)</f>
        <v>69.5492197209484</v>
      </c>
      <c r="D33" s="53">
        <f>VLOOKUP($A33,'Current month raw data'!$B:$Q,7,FALSE)</f>
        <v>94.337735005753302</v>
      </c>
      <c r="E33" s="53">
        <f>VLOOKUP($A33,'Current month raw data'!$B:$Q,8,FALSE)</f>
        <v>89.580010860819797</v>
      </c>
      <c r="F33" s="53">
        <f>VLOOKUP($A33,'Current month raw data'!$B:$Q,9,FALSE)</f>
        <v>60.3448638324016</v>
      </c>
      <c r="G33" s="53">
        <f>VLOOKUP($A33,'Current month raw data'!$B:$Q,10,FALSE)</f>
        <v>62.3021985796411</v>
      </c>
      <c r="H33" s="52">
        <f>VLOOKUP($A33,'Current month raw data'!$B:$Q,11,FALSE)</f>
        <v>-8.0265230472591202</v>
      </c>
      <c r="I33" s="52">
        <f>VLOOKUP($A33,'Current month raw data'!$B:$Q,12,FALSE)</f>
        <v>5.3111448628036797</v>
      </c>
      <c r="J33" s="52">
        <f>VLOOKUP($A33,'Current month raw data'!$B:$Q,13,FALSE)</f>
        <v>-3.1416784509417002</v>
      </c>
      <c r="K33" s="52">
        <f>VLOOKUP($A33,'Current month raw data'!$B:$Q,14,FALSE)</f>
        <v>-2.5166674559392299</v>
      </c>
      <c r="L33" s="52">
        <f>VLOOKUP($A33,'Current month raw data'!$B:$Q,15,FALSE)</f>
        <v>0.64528373505408898</v>
      </c>
      <c r="M33" s="57">
        <f>VLOOKUP($A33,'Current month raw data'!$B:$Q,16,FALSE)</f>
        <v>-7.4330331599193604</v>
      </c>
    </row>
    <row r="34" spans="1:13" x14ac:dyDescent="0.25">
      <c r="A34" s="24" t="s">
        <v>78</v>
      </c>
      <c r="B34" s="56">
        <f>VLOOKUP($A34,'Current month raw data'!$B:$Q,5,FALSE)</f>
        <v>68.654506012536103</v>
      </c>
      <c r="C34" s="52">
        <f>VLOOKUP($A34,'Current month raw data'!$B:$Q,6,FALSE)</f>
        <v>65.500254983019204</v>
      </c>
      <c r="D34" s="53">
        <f>VLOOKUP($A34,'Current month raw data'!$B:$Q,7,FALSE)</f>
        <v>185.32082335784099</v>
      </c>
      <c r="E34" s="53">
        <f>VLOOKUP($A34,'Current month raw data'!$B:$Q,8,FALSE)</f>
        <v>185.14434691139101</v>
      </c>
      <c r="F34" s="53">
        <f>VLOOKUP($A34,'Current month raw data'!$B:$Q,9,FALSE)</f>
        <v>127.23109581468999</v>
      </c>
      <c r="G34" s="53">
        <f>VLOOKUP($A34,'Current month raw data'!$B:$Q,10,FALSE)</f>
        <v>121.27001931360699</v>
      </c>
      <c r="H34" s="52">
        <f>VLOOKUP($A34,'Current month raw data'!$B:$Q,11,FALSE)</f>
        <v>4.8156316801127304</v>
      </c>
      <c r="I34" s="52">
        <f>VLOOKUP($A34,'Current month raw data'!$B:$Q,12,FALSE)</f>
        <v>9.5318301311204404E-2</v>
      </c>
      <c r="J34" s="52">
        <f>VLOOKUP($A34,'Current month raw data'!$B:$Q,13,FALSE)</f>
        <v>4.9155401597388302</v>
      </c>
      <c r="K34" s="52">
        <f>VLOOKUP($A34,'Current month raw data'!$B:$Q,14,FALSE)</f>
        <v>8.4209040140568607</v>
      </c>
      <c r="L34" s="52">
        <f>VLOOKUP($A34,'Current month raw data'!$B:$Q,15,FALSE)</f>
        <v>3.3411293017039698</v>
      </c>
      <c r="M34" s="57">
        <f>VLOOKUP($A34,'Current month raw data'!$B:$Q,16,FALSE)</f>
        <v>8.3176574629430995</v>
      </c>
    </row>
    <row r="35" spans="1:13" x14ac:dyDescent="0.25">
      <c r="A35" s="24" t="s">
        <v>31</v>
      </c>
      <c r="B35" s="56">
        <f>VLOOKUP($A35,'Current month raw data'!$B:$Q,5,FALSE)</f>
        <v>66.588974536952406</v>
      </c>
      <c r="C35" s="52">
        <f>VLOOKUP($A35,'Current month raw data'!$B:$Q,6,FALSE)</f>
        <v>65.561779217468199</v>
      </c>
      <c r="D35" s="53">
        <f>VLOOKUP($A35,'Current month raw data'!$B:$Q,7,FALSE)</f>
        <v>110.282779551663</v>
      </c>
      <c r="E35" s="53">
        <f>VLOOKUP($A35,'Current month raw data'!$B:$Q,8,FALSE)</f>
        <v>104.639836963669</v>
      </c>
      <c r="F35" s="53">
        <f>VLOOKUP($A35,'Current month raw data'!$B:$Q,9,FALSE)</f>
        <v>73.436171994300906</v>
      </c>
      <c r="G35" s="53">
        <f>VLOOKUP($A35,'Current month raw data'!$B:$Q,10,FALSE)</f>
        <v>68.603738883640005</v>
      </c>
      <c r="H35" s="52">
        <f>VLOOKUP($A35,'Current month raw data'!$B:$Q,11,FALSE)</f>
        <v>1.5667593706952601</v>
      </c>
      <c r="I35" s="52">
        <f>VLOOKUP($A35,'Current month raw data'!$B:$Q,12,FALSE)</f>
        <v>5.3927287653871296</v>
      </c>
      <c r="J35" s="52">
        <f>VLOOKUP($A35,'Current month raw data'!$B:$Q,13,FALSE)</f>
        <v>7.0439792193502804</v>
      </c>
      <c r="K35" s="52">
        <f>VLOOKUP($A35,'Current month raw data'!$B:$Q,14,FALSE)</f>
        <v>9.4739792108944894</v>
      </c>
      <c r="L35" s="52">
        <f>VLOOKUP($A35,'Current month raw data'!$B:$Q,15,FALSE)</f>
        <v>2.2700949733611302</v>
      </c>
      <c r="M35" s="57">
        <f>VLOOKUP($A35,'Current month raw data'!$B:$Q,16,FALSE)</f>
        <v>3.8724212697752098</v>
      </c>
    </row>
    <row r="36" spans="1:13" x14ac:dyDescent="0.25">
      <c r="A36" s="24" t="s">
        <v>32</v>
      </c>
      <c r="B36" s="56">
        <f>VLOOKUP($A36,'Current month raw data'!$B:$Q,5,FALSE)</f>
        <v>64.005913607967798</v>
      </c>
      <c r="C36" s="52">
        <f>VLOOKUP($A36,'Current month raw data'!$B:$Q,6,FALSE)</f>
        <v>68.531701890989893</v>
      </c>
      <c r="D36" s="53">
        <f>VLOOKUP($A36,'Current month raw data'!$B:$Q,7,FALSE)</f>
        <v>101.12453795522801</v>
      </c>
      <c r="E36" s="53">
        <f>VLOOKUP($A36,'Current month raw data'!$B:$Q,8,FALSE)</f>
        <v>94.906644859600704</v>
      </c>
      <c r="F36" s="53">
        <f>VLOOKUP($A36,'Current month raw data'!$B:$Q,9,FALSE)</f>
        <v>64.725684400079999</v>
      </c>
      <c r="G36" s="53">
        <f>VLOOKUP($A36,'Current month raw data'!$B:$Q,10,FALSE)</f>
        <v>65.041138929922099</v>
      </c>
      <c r="H36" s="52">
        <f>VLOOKUP($A36,'Current month raw data'!$B:$Q,11,FALSE)</f>
        <v>-6.60393388481892</v>
      </c>
      <c r="I36" s="52">
        <f>VLOOKUP($A36,'Current month raw data'!$B:$Q,12,FALSE)</f>
        <v>6.5515887795063801</v>
      </c>
      <c r="J36" s="52">
        <f>VLOOKUP($A36,'Current month raw data'!$B:$Q,13,FALSE)</f>
        <v>-0.48500769671635802</v>
      </c>
      <c r="K36" s="52">
        <f>VLOOKUP($A36,'Current month raw data'!$B:$Q,14,FALSE)</f>
        <v>-0.41637666754167901</v>
      </c>
      <c r="L36" s="52">
        <f>VLOOKUP($A36,'Current month raw data'!$B:$Q,15,FALSE)</f>
        <v>6.8965517241379296E-2</v>
      </c>
      <c r="M36" s="57">
        <f>VLOOKUP($A36,'Current month raw data'!$B:$Q,16,FALSE)</f>
        <v>-6.53952280473949</v>
      </c>
    </row>
    <row r="37" spans="1:13" x14ac:dyDescent="0.25">
      <c r="A37" s="24"/>
      <c r="B37" s="23"/>
      <c r="C37" s="54"/>
      <c r="D37" s="55"/>
      <c r="E37" s="55"/>
      <c r="F37" s="55"/>
      <c r="G37" s="55"/>
      <c r="H37" s="54"/>
      <c r="I37" s="54"/>
      <c r="J37" s="54"/>
      <c r="K37" s="54"/>
      <c r="L37" s="54"/>
      <c r="M37" s="58"/>
    </row>
    <row r="38" spans="1:13" x14ac:dyDescent="0.25">
      <c r="A38" s="22" t="s">
        <v>49</v>
      </c>
      <c r="B38" s="23"/>
      <c r="C38" s="54"/>
      <c r="D38" s="55"/>
      <c r="E38" s="55"/>
      <c r="F38" s="55"/>
      <c r="G38" s="55"/>
      <c r="H38" s="54"/>
      <c r="I38" s="54"/>
      <c r="J38" s="54"/>
      <c r="K38" s="54"/>
      <c r="L38" s="54"/>
      <c r="M38" s="58"/>
    </row>
    <row r="39" spans="1:13" x14ac:dyDescent="0.25">
      <c r="A39" s="24" t="s">
        <v>50</v>
      </c>
      <c r="B39" s="56">
        <f>VLOOKUP($A39,'Current month raw data'!$B:$Q,5,FALSE)</f>
        <v>66.214135882303097</v>
      </c>
      <c r="C39" s="52">
        <f>VLOOKUP($A39,'Current month raw data'!$B:$Q,6,FALSE)</f>
        <v>67.274036385626204</v>
      </c>
      <c r="D39" s="53">
        <f>VLOOKUP($A39,'Current month raw data'!$B:$Q,7,FALSE)</f>
        <v>130.35474354995799</v>
      </c>
      <c r="E39" s="53">
        <f>VLOOKUP($A39,'Current month raw data'!$B:$Q,8,FALSE)</f>
        <v>126.733971154316</v>
      </c>
      <c r="F39" s="53">
        <f>VLOOKUP($A39,'Current month raw data'!$B:$Q,9,FALSE)</f>
        <v>86.313267023197099</v>
      </c>
      <c r="G39" s="53">
        <f>VLOOKUP($A39,'Current month raw data'!$B:$Q,10,FALSE)</f>
        <v>85.259057867304307</v>
      </c>
      <c r="H39" s="52">
        <f>VLOOKUP($A39,'Current month raw data'!$B:$Q,11,FALSE)</f>
        <v>-1.57549711637279</v>
      </c>
      <c r="I39" s="52">
        <f>VLOOKUP($A39,'Current month raw data'!$B:$Q,12,FALSE)</f>
        <v>2.85698645963876</v>
      </c>
      <c r="J39" s="52">
        <f>VLOOKUP($A39,'Current month raw data'!$B:$Q,13,FALSE)</f>
        <v>1.2364776039792</v>
      </c>
      <c r="K39" s="52">
        <f>VLOOKUP($A39,'Current month raw data'!$B:$Q,14,FALSE)</f>
        <v>0.205646617216277</v>
      </c>
      <c r="L39" s="52">
        <f>VLOOKUP($A39,'Current month raw data'!$B:$Q,15,FALSE)</f>
        <v>-1.0182406689369099</v>
      </c>
      <c r="M39" s="57">
        <f>VLOOKUP($A39,'Current month raw data'!$B:$Q,16,FALSE)</f>
        <v>-2.5776954329328698</v>
      </c>
    </row>
    <row r="40" spans="1:13" x14ac:dyDescent="0.25">
      <c r="A40" s="24" t="s">
        <v>51</v>
      </c>
      <c r="B40" s="56">
        <f>VLOOKUP($A40,'Current month raw data'!$B:$Q,5,FALSE)</f>
        <v>61.853416000239598</v>
      </c>
      <c r="C40" s="52">
        <f>VLOOKUP($A40,'Current month raw data'!$B:$Q,6,FALSE)</f>
        <v>62.542306885913597</v>
      </c>
      <c r="D40" s="53">
        <f>VLOOKUP($A40,'Current month raw data'!$B:$Q,7,FALSE)</f>
        <v>119.25660016464001</v>
      </c>
      <c r="E40" s="53">
        <f>VLOOKUP($A40,'Current month raw data'!$B:$Q,8,FALSE)</f>
        <v>122.400461663713</v>
      </c>
      <c r="F40" s="53">
        <f>VLOOKUP($A40,'Current month raw data'!$B:$Q,9,FALSE)</f>
        <v>73.764281007577694</v>
      </c>
      <c r="G40" s="53">
        <f>VLOOKUP($A40,'Current month raw data'!$B:$Q,10,FALSE)</f>
        <v>76.552072363494702</v>
      </c>
      <c r="H40" s="52">
        <f>VLOOKUP($A40,'Current month raw data'!$B:$Q,11,FALSE)</f>
        <v>-1.1014798141851401</v>
      </c>
      <c r="I40" s="52">
        <f>VLOOKUP($A40,'Current month raw data'!$B:$Q,12,FALSE)</f>
        <v>-2.5685046088388299</v>
      </c>
      <c r="J40" s="52">
        <f>VLOOKUP($A40,'Current month raw data'!$B:$Q,13,FALSE)</f>
        <v>-3.6416928632311998</v>
      </c>
      <c r="K40" s="52">
        <f>VLOOKUP($A40,'Current month raw data'!$B:$Q,14,FALSE)</f>
        <v>-3.6416928632311998</v>
      </c>
      <c r="L40" s="52">
        <f>VLOOKUP($A40,'Current month raw data'!$B:$Q,15,FALSE)</f>
        <v>0</v>
      </c>
      <c r="M40" s="57">
        <f>VLOOKUP($A40,'Current month raw data'!$B:$Q,16,FALSE)</f>
        <v>-1.1014798141851401</v>
      </c>
    </row>
    <row r="41" spans="1:13" x14ac:dyDescent="0.25">
      <c r="A41" s="24" t="s">
        <v>52</v>
      </c>
      <c r="B41" s="56">
        <f>VLOOKUP($A41,'Current month raw data'!$B:$Q,5,FALSE)</f>
        <v>58.310419600742101</v>
      </c>
      <c r="C41" s="52">
        <f>VLOOKUP($A41,'Current month raw data'!$B:$Q,6,FALSE)</f>
        <v>61.7240068852972</v>
      </c>
      <c r="D41" s="53">
        <f>VLOOKUP($A41,'Current month raw data'!$B:$Q,7,FALSE)</f>
        <v>120.786229872718</v>
      </c>
      <c r="E41" s="53">
        <f>VLOOKUP($A41,'Current month raw data'!$B:$Q,8,FALSE)</f>
        <v>123.24461627612099</v>
      </c>
      <c r="F41" s="53">
        <f>VLOOKUP($A41,'Current month raw data'!$B:$Q,9,FALSE)</f>
        <v>70.430957458699297</v>
      </c>
      <c r="G41" s="53">
        <f>VLOOKUP($A41,'Current month raw data'!$B:$Q,10,FALSE)</f>
        <v>76.071515436031504</v>
      </c>
      <c r="H41" s="52">
        <f>VLOOKUP($A41,'Current month raw data'!$B:$Q,11,FALSE)</f>
        <v>-5.53040454891166</v>
      </c>
      <c r="I41" s="52">
        <f>VLOOKUP($A41,'Current month raw data'!$B:$Q,12,FALSE)</f>
        <v>-1.99472113077545</v>
      </c>
      <c r="J41" s="52">
        <f>VLOOKUP($A41,'Current month raw data'!$B:$Q,13,FALSE)</f>
        <v>-7.4148095315326099</v>
      </c>
      <c r="K41" s="52">
        <f>VLOOKUP($A41,'Current month raw data'!$B:$Q,14,FALSE)</f>
        <v>-7.4148095315326099</v>
      </c>
      <c r="L41" s="52">
        <f>VLOOKUP($A41,'Current month raw data'!$B:$Q,15,FALSE)</f>
        <v>0</v>
      </c>
      <c r="M41" s="57">
        <f>VLOOKUP($A41,'Current month raw data'!$B:$Q,16,FALSE)</f>
        <v>-5.53040454891166</v>
      </c>
    </row>
    <row r="42" spans="1:13" x14ac:dyDescent="0.25">
      <c r="A42" s="24" t="s">
        <v>53</v>
      </c>
      <c r="B42" s="56">
        <f>VLOOKUP($A42,'Current month raw data'!$B:$Q,5,FALSE)</f>
        <v>60.360657094670302</v>
      </c>
      <c r="C42" s="52">
        <f>VLOOKUP($A42,'Current month raw data'!$B:$Q,6,FALSE)</f>
        <v>60.963055637959798</v>
      </c>
      <c r="D42" s="53">
        <f>VLOOKUP($A42,'Current month raw data'!$B:$Q,7,FALSE)</f>
        <v>117.355612588315</v>
      </c>
      <c r="E42" s="53">
        <f>VLOOKUP($A42,'Current month raw data'!$B:$Q,8,FALSE)</f>
        <v>113.561046606958</v>
      </c>
      <c r="F42" s="53">
        <f>VLOOKUP($A42,'Current month raw data'!$B:$Q,9,FALSE)</f>
        <v>70.836618895782905</v>
      </c>
      <c r="G42" s="53">
        <f>VLOOKUP($A42,'Current month raw data'!$B:$Q,10,FALSE)</f>
        <v>69.230284026049603</v>
      </c>
      <c r="H42" s="52">
        <f>VLOOKUP($A42,'Current month raw data'!$B:$Q,11,FALSE)</f>
        <v>-0.98813705609999303</v>
      </c>
      <c r="I42" s="52">
        <f>VLOOKUP($A42,'Current month raw data'!$B:$Q,12,FALSE)</f>
        <v>3.3414327313223899</v>
      </c>
      <c r="J42" s="52">
        <f>VLOOKUP($A42,'Current month raw data'!$B:$Q,13,FALSE)</f>
        <v>2.32027774019955</v>
      </c>
      <c r="K42" s="52">
        <f>VLOOKUP($A42,'Current month raw data'!$B:$Q,14,FALSE)</f>
        <v>2.0393504149365702</v>
      </c>
      <c r="L42" s="52">
        <f>VLOOKUP($A42,'Current month raw data'!$B:$Q,15,FALSE)</f>
        <v>-0.27455684392909502</v>
      </c>
      <c r="M42" s="57">
        <f>VLOOKUP($A42,'Current month raw data'!$B:$Q,16,FALSE)</f>
        <v>-1.2599809021141599</v>
      </c>
    </row>
    <row r="43" spans="1:13" x14ac:dyDescent="0.25">
      <c r="A43" s="25" t="s">
        <v>54</v>
      </c>
      <c r="B43" s="56">
        <f>VLOOKUP($A43,'Current month raw data'!$B:$Q,5,FALSE)</f>
        <v>70.840653011846598</v>
      </c>
      <c r="C43" s="52">
        <f>VLOOKUP($A43,'Current month raw data'!$B:$Q,6,FALSE)</f>
        <v>71.159269880226006</v>
      </c>
      <c r="D43" s="53">
        <f>VLOOKUP($A43,'Current month raw data'!$B:$Q,7,FALSE)</f>
        <v>160.55319762736301</v>
      </c>
      <c r="E43" s="53">
        <f>VLOOKUP($A43,'Current month raw data'!$B:$Q,8,FALSE)</f>
        <v>148.64068307267701</v>
      </c>
      <c r="F43" s="53">
        <f>VLOOKUP($A43,'Current month raw data'!$B:$Q,9,FALSE)</f>
        <v>113.73693363062399</v>
      </c>
      <c r="G43" s="53">
        <f>VLOOKUP($A43,'Current month raw data'!$B:$Q,10,FALSE)</f>
        <v>105.77162481949701</v>
      </c>
      <c r="H43" s="52">
        <f>VLOOKUP($A43,'Current month raw data'!$B:$Q,11,FALSE)</f>
        <v>-0.44775173904354698</v>
      </c>
      <c r="I43" s="52">
        <f>VLOOKUP($A43,'Current month raw data'!$B:$Q,12,FALSE)</f>
        <v>8.01430288695712</v>
      </c>
      <c r="J43" s="52">
        <f>VLOOKUP($A43,'Current month raw data'!$B:$Q,13,FALSE)</f>
        <v>7.5306669673649997</v>
      </c>
      <c r="K43" s="52">
        <f>VLOOKUP($A43,'Current month raw data'!$B:$Q,14,FALSE)</f>
        <v>9.8333775153122005</v>
      </c>
      <c r="L43" s="52">
        <f>VLOOKUP($A43,'Current month raw data'!$B:$Q,15,FALSE)</f>
        <v>2.1414454247234</v>
      </c>
      <c r="M43" s="57">
        <f>VLOOKUP($A43,'Current month raw data'!$B:$Q,16,FALSE)</f>
        <v>1.6841053265499899</v>
      </c>
    </row>
    <row r="44" spans="1:13" x14ac:dyDescent="0.25">
      <c r="A44" s="24" t="s">
        <v>55</v>
      </c>
      <c r="B44" s="56">
        <f>VLOOKUP($A44,'Current month raw data'!$B:$Q,5,FALSE)</f>
        <v>64.167536672977803</v>
      </c>
      <c r="C44" s="52">
        <f>VLOOKUP($A44,'Current month raw data'!$B:$Q,6,FALSE)</f>
        <v>67.331108505456797</v>
      </c>
      <c r="D44" s="53">
        <f>VLOOKUP($A44,'Current month raw data'!$B:$Q,7,FALSE)</f>
        <v>120.069313947182</v>
      </c>
      <c r="E44" s="53">
        <f>VLOOKUP($A44,'Current month raw data'!$B:$Q,8,FALSE)</f>
        <v>123.793073137004</v>
      </c>
      <c r="F44" s="53">
        <f>VLOOKUP($A44,'Current month raw data'!$B:$Q,9,FALSE)</f>
        <v>77.045521060051001</v>
      </c>
      <c r="G44" s="53">
        <f>VLOOKUP($A44,'Current month raw data'!$B:$Q,10,FALSE)</f>
        <v>83.351248396116304</v>
      </c>
      <c r="H44" s="52">
        <f>VLOOKUP($A44,'Current month raw data'!$B:$Q,11,FALSE)</f>
        <v>-4.6985292574271904</v>
      </c>
      <c r="I44" s="52">
        <f>VLOOKUP($A44,'Current month raw data'!$B:$Q,12,FALSE)</f>
        <v>-3.0080513355554301</v>
      </c>
      <c r="J44" s="52">
        <f>VLOOKUP($A44,'Current month raw data'!$B:$Q,13,FALSE)</f>
        <v>-7.5652464209031196</v>
      </c>
      <c r="K44" s="52">
        <f>VLOOKUP($A44,'Current month raw data'!$B:$Q,14,FALSE)</f>
        <v>-8.8074921396083994</v>
      </c>
      <c r="L44" s="52">
        <f>VLOOKUP($A44,'Current month raw data'!$B:$Q,15,FALSE)</f>
        <v>-1.34391629836745</v>
      </c>
      <c r="M44" s="57">
        <f>VLOOKUP($A44,'Current month raw data'!$B:$Q,16,FALSE)</f>
        <v>-5.9793012553205198</v>
      </c>
    </row>
    <row r="45" spans="1:13" x14ac:dyDescent="0.25">
      <c r="A45" s="24" t="s">
        <v>56</v>
      </c>
      <c r="B45" s="56">
        <f>VLOOKUP($A45,'Current month raw data'!$B:$Q,5,FALSE)</f>
        <v>64.983309219938405</v>
      </c>
      <c r="C45" s="52">
        <f>VLOOKUP($A45,'Current month raw data'!$B:$Q,6,FALSE)</f>
        <v>61.285472959319698</v>
      </c>
      <c r="D45" s="53">
        <f>VLOOKUP($A45,'Current month raw data'!$B:$Q,7,FALSE)</f>
        <v>109.920179730839</v>
      </c>
      <c r="E45" s="53">
        <f>VLOOKUP($A45,'Current month raw data'!$B:$Q,8,FALSE)</f>
        <v>103.511995172968</v>
      </c>
      <c r="F45" s="53">
        <f>VLOOKUP($A45,'Current month raw data'!$B:$Q,9,FALSE)</f>
        <v>71.429770289603198</v>
      </c>
      <c r="G45" s="53">
        <f>VLOOKUP($A45,'Current month raw data'!$B:$Q,10,FALSE)</f>
        <v>63.437815811382002</v>
      </c>
      <c r="H45" s="52">
        <f>VLOOKUP($A45,'Current month raw data'!$B:$Q,11,FALSE)</f>
        <v>6.0337892196299201</v>
      </c>
      <c r="I45" s="52">
        <f>VLOOKUP($A45,'Current month raw data'!$B:$Q,12,FALSE)</f>
        <v>6.1907651834575903</v>
      </c>
      <c r="J45" s="52">
        <f>VLOOKUP($A45,'Current month raw data'!$B:$Q,13,FALSE)</f>
        <v>12.5980921253395</v>
      </c>
      <c r="K45" s="52">
        <f>VLOOKUP($A45,'Current month raw data'!$B:$Q,14,FALSE)</f>
        <v>12.5980921253395</v>
      </c>
      <c r="L45" s="52">
        <f>VLOOKUP($A45,'Current month raw data'!$B:$Q,15,FALSE)</f>
        <v>0</v>
      </c>
      <c r="M45" s="57">
        <f>VLOOKUP($A45,'Current month raw data'!$B:$Q,16,FALSE)</f>
        <v>6.0337892196299201</v>
      </c>
    </row>
    <row r="46" spans="1:13" x14ac:dyDescent="0.25">
      <c r="A46" s="25" t="s">
        <v>57</v>
      </c>
      <c r="B46" s="56">
        <f>VLOOKUP($A46,'Current month raw data'!$B:$Q,5,FALSE)</f>
        <v>59.962947375370298</v>
      </c>
      <c r="C46" s="52">
        <f>VLOOKUP($A46,'Current month raw data'!$B:$Q,6,FALSE)</f>
        <v>59.634430647641402</v>
      </c>
      <c r="D46" s="53">
        <f>VLOOKUP($A46,'Current month raw data'!$B:$Q,7,FALSE)</f>
        <v>130.52568697746401</v>
      </c>
      <c r="E46" s="53">
        <f>VLOOKUP($A46,'Current month raw data'!$B:$Q,8,FALSE)</f>
        <v>126.9069186248</v>
      </c>
      <c r="F46" s="53">
        <f>VLOOKUP($A46,'Current month raw data'!$B:$Q,9,FALSE)</f>
        <v>78.267048993637502</v>
      </c>
      <c r="G46" s="53">
        <f>VLOOKUP($A46,'Current month raw data'!$B:$Q,10,FALSE)</f>
        <v>75.680218374365495</v>
      </c>
      <c r="H46" s="52">
        <f>VLOOKUP($A46,'Current month raw data'!$B:$Q,11,FALSE)</f>
        <v>0.55088431994932596</v>
      </c>
      <c r="I46" s="52">
        <f>VLOOKUP($A46,'Current month raw data'!$B:$Q,12,FALSE)</f>
        <v>2.8515138432778699</v>
      </c>
      <c r="J46" s="52">
        <f>VLOOKUP($A46,'Current month raw data'!$B:$Q,13,FALSE)</f>
        <v>3.4181067058710002</v>
      </c>
      <c r="K46" s="52">
        <f>VLOOKUP($A46,'Current month raw data'!$B:$Q,14,FALSE)</f>
        <v>3.6036338065734901</v>
      </c>
      <c r="L46" s="52">
        <f>VLOOKUP($A46,'Current month raw data'!$B:$Q,15,FALSE)</f>
        <v>0.17939518195797</v>
      </c>
      <c r="M46" s="57">
        <f>VLOOKUP($A46,'Current month raw data'!$B:$Q,16,FALSE)</f>
        <v>0.73126776183544695</v>
      </c>
    </row>
    <row r="47" spans="1:13" x14ac:dyDescent="0.25">
      <c r="A47" s="24" t="s">
        <v>58</v>
      </c>
      <c r="B47" s="56">
        <f>VLOOKUP($A47,'Current month raw data'!$B:$Q,5,FALSE)</f>
        <v>63.380827539040197</v>
      </c>
      <c r="C47" s="52">
        <f>VLOOKUP($A47,'Current month raw data'!$B:$Q,6,FALSE)</f>
        <v>64.8763250883392</v>
      </c>
      <c r="D47" s="53">
        <f>VLOOKUP($A47,'Current month raw data'!$B:$Q,7,FALSE)</f>
        <v>94.521293791813505</v>
      </c>
      <c r="E47" s="53">
        <f>VLOOKUP($A47,'Current month raw data'!$B:$Q,8,FALSE)</f>
        <v>89.646888045540706</v>
      </c>
      <c r="F47" s="53">
        <f>VLOOKUP($A47,'Current month raw data'!$B:$Q,9,FALSE)</f>
        <v>59.908378205858803</v>
      </c>
      <c r="G47" s="53">
        <f>VLOOKUP($A47,'Current month raw data'!$B:$Q,10,FALSE)</f>
        <v>58.159606520004502</v>
      </c>
      <c r="H47" s="52">
        <f>VLOOKUP($A47,'Current month raw data'!$B:$Q,11,FALSE)</f>
        <v>-2.3051514512615001</v>
      </c>
      <c r="I47" s="52">
        <f>VLOOKUP($A47,'Current month raw data'!$B:$Q,12,FALSE)</f>
        <v>5.43733960268262</v>
      </c>
      <c r="J47" s="52">
        <f>VLOOKUP($A47,'Current month raw data'!$B:$Q,13,FALSE)</f>
        <v>3.00684923865985</v>
      </c>
      <c r="K47" s="52">
        <f>VLOOKUP($A47,'Current month raw data'!$B:$Q,14,FALSE)</f>
        <v>3.00684923865985</v>
      </c>
      <c r="L47" s="52">
        <f>VLOOKUP($A47,'Current month raw data'!$B:$Q,15,FALSE)</f>
        <v>0</v>
      </c>
      <c r="M47" s="57">
        <f>VLOOKUP($A47,'Current month raw data'!$B:$Q,16,FALSE)</f>
        <v>-2.3051514512615001</v>
      </c>
    </row>
    <row r="48" spans="1:13" ht="15" thickBot="1" x14ac:dyDescent="0.3">
      <c r="A48" s="24" t="s">
        <v>59</v>
      </c>
      <c r="B48" s="59">
        <f>VLOOKUP($A48,'Current month raw data'!$B:$Q,5,FALSE)</f>
        <v>68.026022357636904</v>
      </c>
      <c r="C48" s="60">
        <f>VLOOKUP($A48,'Current month raw data'!$B:$Q,6,FALSE)</f>
        <v>63.5182241809052</v>
      </c>
      <c r="D48" s="61">
        <f>VLOOKUP($A48,'Current month raw data'!$B:$Q,7,FALSE)</f>
        <v>127.873607775991</v>
      </c>
      <c r="E48" s="61">
        <f>VLOOKUP($A48,'Current month raw data'!$B:$Q,8,FALSE)</f>
        <v>121.268279874884</v>
      </c>
      <c r="F48" s="61">
        <f>VLOOKUP($A48,'Current month raw data'!$B:$Q,9,FALSE)</f>
        <v>86.987329015212794</v>
      </c>
      <c r="G48" s="61">
        <f>VLOOKUP($A48,'Current month raw data'!$B:$Q,10,FALSE)</f>
        <v>77.027457871256701</v>
      </c>
      <c r="H48" s="60">
        <f>VLOOKUP($A48,'Current month raw data'!$B:$Q,11,FALSE)</f>
        <v>7.0968580039220299</v>
      </c>
      <c r="I48" s="60">
        <f>VLOOKUP($A48,'Current month raw data'!$B:$Q,12,FALSE)</f>
        <v>5.44687193379976</v>
      </c>
      <c r="J48" s="60">
        <f>VLOOKUP($A48,'Current month raw data'!$B:$Q,13,FALSE)</f>
        <v>12.930286704519</v>
      </c>
      <c r="K48" s="60">
        <f>VLOOKUP($A48,'Current month raw data'!$B:$Q,14,FALSE)</f>
        <v>7.6979343950011598</v>
      </c>
      <c r="L48" s="60">
        <f>VLOOKUP($A48,'Current month raw data'!$B:$Q,15,FALSE)</f>
        <v>-4.63325867861142</v>
      </c>
      <c r="M48" s="62">
        <f>VLOOKUP($A48,'Current month raw data'!$B:$Q,16,FALSE)</f>
        <v>2.1347835359351599</v>
      </c>
    </row>
    <row r="49" spans="2:13" x14ac:dyDescent="0.25">
      <c r="B49" s="97" t="s">
        <v>76</v>
      </c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</row>
    <row r="50" spans="2:13" x14ac:dyDescent="0.25"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</row>
    <row r="57" spans="2:13" x14ac:dyDescent="0.25">
      <c r="F57" s="51"/>
    </row>
  </sheetData>
  <sheetProtection algorithmName="SHA-512" hashValue="XHPGE4bKp3+8SfSGk0kLu6Nondd5EsZ0B7u1C9xL2tyxy34BtOT+NkihWho0Q1NQmyDCdx/p+ijbrpqlRrSd2Q==" saltValue="4h7jWld4h+nRtpq0QVyIAg==" spinCount="100000" sheet="1" formatCells="0" formatColumns="0" formatRows="0"/>
  <mergeCells count="7">
    <mergeCell ref="B49:M50"/>
    <mergeCell ref="A1:A3"/>
    <mergeCell ref="B1:M1"/>
    <mergeCell ref="B2:C2"/>
    <mergeCell ref="D2:E2"/>
    <mergeCell ref="F2:G2"/>
    <mergeCell ref="H2:M2"/>
  </mergeCells>
  <pageMargins left="0.7" right="0.7" top="0.75" bottom="0.75" header="0.3" footer="0.3"/>
  <pageSetup scale="5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7" tint="0.79998168889431442"/>
  </sheetPr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7" tint="0.79998168889431442"/>
  </sheetPr>
  <dimension ref="A1"/>
  <sheetViews>
    <sheetView workbookViewId="0">
      <selection activeCell="O24" sqref="O24"/>
    </sheetView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M57"/>
  <sheetViews>
    <sheetView zoomScaleNormal="100" workbookViewId="0">
      <pane xSplit="1" ySplit="3" topLeftCell="B4" activePane="bottomRight" state="frozen"/>
      <selection activeCell="O10" sqref="O10"/>
      <selection pane="topRight" activeCell="O10" sqref="O10"/>
      <selection pane="bottomLeft" activeCell="O10" sqref="O10"/>
      <selection pane="bottomRight" activeCell="B4" sqref="B4"/>
    </sheetView>
  </sheetViews>
  <sheetFormatPr defaultColWidth="9.140625" defaultRowHeight="14.25" x14ac:dyDescent="0.25"/>
  <cols>
    <col min="1" max="1" width="39" style="20" bestFit="1" customWidth="1"/>
    <col min="2" max="6" width="11.7109375" style="20" customWidth="1"/>
    <col min="7" max="7" width="11.7109375" style="21" customWidth="1"/>
    <col min="8" max="9" width="11.7109375" style="20" customWidth="1"/>
    <col min="10" max="11" width="11.7109375" style="21" customWidth="1"/>
    <col min="12" max="13" width="11.7109375" style="20" customWidth="1"/>
    <col min="14" max="16384" width="9.140625" style="20"/>
  </cols>
  <sheetData>
    <row r="1" spans="1:13" ht="24" customHeight="1" x14ac:dyDescent="0.25">
      <c r="A1" s="100" t="str">
        <f>'YTD Raw Data'!A1</f>
        <v>YTD October 2023 Monthly Report</v>
      </c>
      <c r="B1" s="101" t="str">
        <f>'YTD Raw Data'!F1</f>
        <v>Year to Date - October 2023 vs October 2022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3"/>
    </row>
    <row r="2" spans="1:13" ht="16.899999999999999" customHeight="1" x14ac:dyDescent="0.25">
      <c r="A2" s="100"/>
      <c r="B2" s="104" t="s">
        <v>45</v>
      </c>
      <c r="C2" s="105"/>
      <c r="D2" s="105" t="s">
        <v>2</v>
      </c>
      <c r="E2" s="105"/>
      <c r="F2" s="105" t="s">
        <v>3</v>
      </c>
      <c r="G2" s="105"/>
      <c r="H2" s="105" t="str">
        <f>'YTD Raw Data'!L7</f>
        <v>Percent Change from YTD 2022</v>
      </c>
      <c r="I2" s="105"/>
      <c r="J2" s="105"/>
      <c r="K2" s="105"/>
      <c r="L2" s="105"/>
      <c r="M2" s="106"/>
    </row>
    <row r="3" spans="1:13" s="63" customFormat="1" ht="33" x14ac:dyDescent="0.2">
      <c r="A3" s="100"/>
      <c r="B3" s="64">
        <v>2023</v>
      </c>
      <c r="C3" s="64">
        <v>2022</v>
      </c>
      <c r="D3" s="64">
        <v>2023</v>
      </c>
      <c r="E3" s="64">
        <v>2022</v>
      </c>
      <c r="F3" s="64">
        <v>2023</v>
      </c>
      <c r="G3" s="64">
        <v>2022</v>
      </c>
      <c r="H3" s="64" t="s">
        <v>6</v>
      </c>
      <c r="I3" s="64" t="s">
        <v>2</v>
      </c>
      <c r="J3" s="64" t="s">
        <v>3</v>
      </c>
      <c r="K3" s="65" t="s">
        <v>7</v>
      </c>
      <c r="L3" s="65" t="s">
        <v>43</v>
      </c>
      <c r="M3" s="66" t="s">
        <v>44</v>
      </c>
    </row>
    <row r="4" spans="1:13" x14ac:dyDescent="0.25">
      <c r="A4" s="22" t="s">
        <v>10</v>
      </c>
      <c r="B4" s="56">
        <f>VLOOKUP($A4,'YTD Raw Data'!$B:$Q,5,FALSE)</f>
        <v>64.457942461977794</v>
      </c>
      <c r="C4" s="52">
        <f>VLOOKUP($A4,'YTD Raw Data'!$B:$Q,6,FALSE)</f>
        <v>63.831430871305798</v>
      </c>
      <c r="D4" s="53">
        <f>VLOOKUP($A4,'YTD Raw Data'!$B:$Q,7,FALSE)</f>
        <v>156.37130629318199</v>
      </c>
      <c r="E4" s="53">
        <f>VLOOKUP($A4,'YTD Raw Data'!$B:$Q,8,FALSE)</f>
        <v>149.621072957894</v>
      </c>
      <c r="F4" s="53">
        <f>VLOOKUP($A4,'YTD Raw Data'!$B:$Q,9,FALSE)</f>
        <v>100.793726637502</v>
      </c>
      <c r="G4" s="53">
        <f>VLOOKUP($A4,'YTD Raw Data'!$B:$Q,10,FALSE)</f>
        <v>95.505271754024506</v>
      </c>
      <c r="H4" s="52">
        <f>VLOOKUP($A4,'YTD Raw Data'!$B:$Q,11,FALSE)</f>
        <v>0.98150955120405803</v>
      </c>
      <c r="I4" s="52">
        <f>VLOOKUP($A4,'YTD Raw Data'!$B:$Q,12,FALSE)</f>
        <v>4.5115525519507997</v>
      </c>
      <c r="J4" s="52">
        <f>VLOOKUP($A4,'YTD Raw Data'!$B:$Q,13,FALSE)</f>
        <v>5.5373434223598501</v>
      </c>
      <c r="K4" s="52">
        <f>VLOOKUP($A4,'YTD Raw Data'!$B:$Q,14,FALSE)</f>
        <v>5.8203011813349503</v>
      </c>
      <c r="L4" s="52">
        <f>VLOOKUP($A4,'YTD Raw Data'!$B:$Q,15,FALSE)</f>
        <v>0.26811150423098001</v>
      </c>
      <c r="M4" s="57">
        <f>VLOOKUP($A4,'YTD Raw Data'!$B:$Q,16,FALSE)</f>
        <v>1.2522525954569399</v>
      </c>
    </row>
    <row r="5" spans="1:13" x14ac:dyDescent="0.25">
      <c r="A5" s="22" t="s">
        <v>13</v>
      </c>
      <c r="B5" s="56">
        <f>VLOOKUP($A5,'YTD Raw Data'!$B:$Q,5,FALSE)</f>
        <v>63.5302679421156</v>
      </c>
      <c r="C5" s="52">
        <f>VLOOKUP($A5,'YTD Raw Data'!$B:$Q,6,FALSE)</f>
        <v>62.366007200039</v>
      </c>
      <c r="D5" s="53">
        <f>VLOOKUP($A5,'YTD Raw Data'!$B:$Q,7,FALSE)</f>
        <v>131.48464187469401</v>
      </c>
      <c r="E5" s="53">
        <f>VLOOKUP($A5,'YTD Raw Data'!$B:$Q,8,FALSE)</f>
        <v>123.06557211366299</v>
      </c>
      <c r="F5" s="53">
        <f>VLOOKUP($A5,'YTD Raw Data'!$B:$Q,9,FALSE)</f>
        <v>83.532545285724396</v>
      </c>
      <c r="G5" s="53">
        <f>VLOOKUP($A5,'YTD Raw Data'!$B:$Q,10,FALSE)</f>
        <v>76.751083565176501</v>
      </c>
      <c r="H5" s="52">
        <f>VLOOKUP($A5,'YTD Raw Data'!$B:$Q,11,FALSE)</f>
        <v>1.8668194331285399</v>
      </c>
      <c r="I5" s="52">
        <f>VLOOKUP($A5,'YTD Raw Data'!$B:$Q,12,FALSE)</f>
        <v>6.8411251143860596</v>
      </c>
      <c r="J5" s="52">
        <f>VLOOKUP($A5,'YTD Raw Data'!$B:$Q,13,FALSE)</f>
        <v>8.8356560005946108</v>
      </c>
      <c r="K5" s="52">
        <f>VLOOKUP($A5,'YTD Raw Data'!$B:$Q,14,FALSE)</f>
        <v>9.7579100220115595</v>
      </c>
      <c r="L5" s="52">
        <f>VLOOKUP($A5,'YTD Raw Data'!$B:$Q,15,FALSE)</f>
        <v>0.84738224154400299</v>
      </c>
      <c r="M5" s="57">
        <f>VLOOKUP($A5,'YTD Raw Data'!$B:$Q,16,FALSE)</f>
        <v>2.7300207710305702</v>
      </c>
    </row>
    <row r="6" spans="1:13" x14ac:dyDescent="0.25">
      <c r="B6" s="23"/>
      <c r="C6" s="54"/>
      <c r="D6" s="55"/>
      <c r="E6" s="55"/>
      <c r="F6" s="55"/>
      <c r="G6" s="55"/>
      <c r="H6" s="54"/>
      <c r="I6" s="54"/>
      <c r="J6" s="54"/>
      <c r="K6" s="54"/>
      <c r="L6" s="54"/>
      <c r="M6" s="58"/>
    </row>
    <row r="7" spans="1:13" x14ac:dyDescent="0.25">
      <c r="A7" s="22" t="s">
        <v>18</v>
      </c>
      <c r="B7" s="56">
        <f>VLOOKUP($A7,'YTD Raw Data'!$B:$Q,5,FALSE)</f>
        <v>68.479017946564099</v>
      </c>
      <c r="C7" s="52">
        <f>VLOOKUP($A7,'YTD Raw Data'!$B:$Q,6,FALSE)</f>
        <v>62.6599453075208</v>
      </c>
      <c r="D7" s="53">
        <f>VLOOKUP($A7,'YTD Raw Data'!$B:$Q,7,FALSE)</f>
        <v>181.96498281518501</v>
      </c>
      <c r="E7" s="53">
        <f>VLOOKUP($A7,'YTD Raw Data'!$B:$Q,8,FALSE)</f>
        <v>164.22446155986501</v>
      </c>
      <c r="F7" s="53">
        <f>VLOOKUP($A7,'YTD Raw Data'!$B:$Q,9,FALSE)</f>
        <v>124.60783323847301</v>
      </c>
      <c r="G7" s="53">
        <f>VLOOKUP($A7,'YTD Raw Data'!$B:$Q,10,FALSE)</f>
        <v>102.902957794982</v>
      </c>
      <c r="H7" s="52">
        <f>VLOOKUP($A7,'YTD Raw Data'!$B:$Q,11,FALSE)</f>
        <v>9.2867502684285306</v>
      </c>
      <c r="I7" s="52">
        <f>VLOOKUP($A7,'YTD Raw Data'!$B:$Q,12,FALSE)</f>
        <v>10.802605827910099</v>
      </c>
      <c r="J7" s="52">
        <f>VLOOKUP($A7,'YTD Raw Data'!$B:$Q,13,FALSE)</f>
        <v>21.0925671220593</v>
      </c>
      <c r="K7" s="52">
        <f>VLOOKUP($A7,'YTD Raw Data'!$B:$Q,14,FALSE)</f>
        <v>22.957014727083202</v>
      </c>
      <c r="L7" s="52">
        <f>VLOOKUP($A7,'YTD Raw Data'!$B:$Q,15,FALSE)</f>
        <v>1.5396879010290601</v>
      </c>
      <c r="M7" s="57">
        <f>VLOOKUP($A7,'YTD Raw Data'!$B:$Q,16,FALSE)</f>
        <v>10.9694251397393</v>
      </c>
    </row>
    <row r="8" spans="1:13" x14ac:dyDescent="0.25">
      <c r="A8" s="24" t="s">
        <v>20</v>
      </c>
      <c r="B8" s="56">
        <f>VLOOKUP($A8,'YTD Raw Data'!$B:$Q,5,FALSE)</f>
        <v>72.932683038102496</v>
      </c>
      <c r="C8" s="52">
        <f>VLOOKUP($A8,'YTD Raw Data'!$B:$Q,6,FALSE)</f>
        <v>66.573876254080602</v>
      </c>
      <c r="D8" s="53">
        <f>VLOOKUP($A8,'YTD Raw Data'!$B:$Q,7,FALSE)</f>
        <v>190.72007039611699</v>
      </c>
      <c r="E8" s="53">
        <f>VLOOKUP($A8,'YTD Raw Data'!$B:$Q,8,FALSE)</f>
        <v>170.05448588009401</v>
      </c>
      <c r="F8" s="53">
        <f>VLOOKUP($A8,'YTD Raw Data'!$B:$Q,9,FALSE)</f>
        <v>139.09726443204599</v>
      </c>
      <c r="G8" s="53">
        <f>VLOOKUP($A8,'YTD Raw Data'!$B:$Q,10,FALSE)</f>
        <v>113.21186299432701</v>
      </c>
      <c r="H8" s="52">
        <f>VLOOKUP($A8,'YTD Raw Data'!$B:$Q,11,FALSE)</f>
        <v>9.5515044966788896</v>
      </c>
      <c r="I8" s="52">
        <f>VLOOKUP($A8,'YTD Raw Data'!$B:$Q,12,FALSE)</f>
        <v>12.1523313008007</v>
      </c>
      <c r="J8" s="52">
        <f>VLOOKUP($A8,'YTD Raw Data'!$B:$Q,13,FALSE)</f>
        <v>22.864566268126801</v>
      </c>
      <c r="K8" s="52">
        <f>VLOOKUP($A8,'YTD Raw Data'!$B:$Q,14,FALSE)</f>
        <v>22.97944945834</v>
      </c>
      <c r="L8" s="52">
        <f>VLOOKUP($A8,'YTD Raw Data'!$B:$Q,15,FALSE)</f>
        <v>9.3503923631214E-2</v>
      </c>
      <c r="M8" s="57">
        <f>VLOOKUP($A8,'YTD Raw Data'!$B:$Q,16,FALSE)</f>
        <v>9.6539394517803103</v>
      </c>
    </row>
    <row r="9" spans="1:13" x14ac:dyDescent="0.25">
      <c r="A9" s="24" t="s">
        <v>22</v>
      </c>
      <c r="B9" s="56">
        <f>VLOOKUP($A9,'YTD Raw Data'!$B:$Q,5,FALSE)</f>
        <v>67.855890085007502</v>
      </c>
      <c r="C9" s="52">
        <f>VLOOKUP($A9,'YTD Raw Data'!$B:$Q,6,FALSE)</f>
        <v>63.228229205496397</v>
      </c>
      <c r="D9" s="53">
        <f>VLOOKUP($A9,'YTD Raw Data'!$B:$Q,7,FALSE)</f>
        <v>155.22159307771599</v>
      </c>
      <c r="E9" s="53">
        <f>VLOOKUP($A9,'YTD Raw Data'!$B:$Q,8,FALSE)</f>
        <v>138.44470273291799</v>
      </c>
      <c r="F9" s="53">
        <f>VLOOKUP($A9,'YTD Raw Data'!$B:$Q,9,FALSE)</f>
        <v>105.326993587012</v>
      </c>
      <c r="G9" s="53">
        <f>VLOOKUP($A9,'YTD Raw Data'!$B:$Q,10,FALSE)</f>
        <v>87.536133966837596</v>
      </c>
      <c r="H9" s="52">
        <f>VLOOKUP($A9,'YTD Raw Data'!$B:$Q,11,FALSE)</f>
        <v>7.31897909788192</v>
      </c>
      <c r="I9" s="52">
        <f>VLOOKUP($A9,'YTD Raw Data'!$B:$Q,12,FALSE)</f>
        <v>12.118116485224601</v>
      </c>
      <c r="J9" s="52">
        <f>VLOOKUP($A9,'YTD Raw Data'!$B:$Q,13,FALSE)</f>
        <v>20.324017995717099</v>
      </c>
      <c r="K9" s="52">
        <f>VLOOKUP($A9,'YTD Raw Data'!$B:$Q,14,FALSE)</f>
        <v>23.672304496476599</v>
      </c>
      <c r="L9" s="52">
        <f>VLOOKUP($A9,'YTD Raw Data'!$B:$Q,15,FALSE)</f>
        <v>2.7827249758885699</v>
      </c>
      <c r="M9" s="57">
        <f>VLOOKUP($A9,'YTD Raw Data'!$B:$Q,16,FALSE)</f>
        <v>10.3053711331073</v>
      </c>
    </row>
    <row r="10" spans="1:13" x14ac:dyDescent="0.25">
      <c r="A10" s="24" t="s">
        <v>23</v>
      </c>
      <c r="B10" s="56">
        <f>VLOOKUP($A10,'YTD Raw Data'!$B:$Q,5,FALSE)</f>
        <v>66.219386725420506</v>
      </c>
      <c r="C10" s="52">
        <f>VLOOKUP($A10,'YTD Raw Data'!$B:$Q,6,FALSE)</f>
        <v>58.6505621609423</v>
      </c>
      <c r="D10" s="53">
        <f>VLOOKUP($A10,'YTD Raw Data'!$B:$Q,7,FALSE)</f>
        <v>158.09127951071301</v>
      </c>
      <c r="E10" s="53">
        <f>VLOOKUP($A10,'YTD Raw Data'!$B:$Q,8,FALSE)</f>
        <v>140.724374669762</v>
      </c>
      <c r="F10" s="53">
        <f>VLOOKUP($A10,'YTD Raw Data'!$B:$Q,9,FALSE)</f>
        <v>104.687075758364</v>
      </c>
      <c r="G10" s="53">
        <f>VLOOKUP($A10,'YTD Raw Data'!$B:$Q,10,FALSE)</f>
        <v>82.535636841286703</v>
      </c>
      <c r="H10" s="52">
        <f>VLOOKUP($A10,'YTD Raw Data'!$B:$Q,11,FALSE)</f>
        <v>12.9049480271111</v>
      </c>
      <c r="I10" s="52">
        <f>VLOOKUP($A10,'YTD Raw Data'!$B:$Q,12,FALSE)</f>
        <v>12.341077998537999</v>
      </c>
      <c r="J10" s="52">
        <f>VLOOKUP($A10,'YTD Raw Data'!$B:$Q,13,FALSE)</f>
        <v>26.8386357273457</v>
      </c>
      <c r="K10" s="52">
        <f>VLOOKUP($A10,'YTD Raw Data'!$B:$Q,14,FALSE)</f>
        <v>27.208063295794801</v>
      </c>
      <c r="L10" s="52">
        <f>VLOOKUP($A10,'YTD Raw Data'!$B:$Q,15,FALSE)</f>
        <v>0.29125791706182003</v>
      </c>
      <c r="M10" s="57">
        <f>VLOOKUP($A10,'YTD Raw Data'!$B:$Q,16,FALSE)</f>
        <v>13.2337926269946</v>
      </c>
    </row>
    <row r="11" spans="1:13" x14ac:dyDescent="0.25">
      <c r="A11" s="24" t="s">
        <v>21</v>
      </c>
      <c r="B11" s="56">
        <f>VLOOKUP($A11,'YTD Raw Data'!$B:$Q,5,FALSE)</f>
        <v>64.252603928744307</v>
      </c>
      <c r="C11" s="52">
        <f>VLOOKUP($A11,'YTD Raw Data'!$B:$Q,6,FALSE)</f>
        <v>64.958068133737299</v>
      </c>
      <c r="D11" s="53">
        <f>VLOOKUP($A11,'YTD Raw Data'!$B:$Q,7,FALSE)</f>
        <v>136.20759888195499</v>
      </c>
      <c r="E11" s="53">
        <f>VLOOKUP($A11,'YTD Raw Data'!$B:$Q,8,FALSE)</f>
        <v>123.698812453828</v>
      </c>
      <c r="F11" s="53">
        <f>VLOOKUP($A11,'YTD Raw Data'!$B:$Q,9,FALSE)</f>
        <v>87.516929030475893</v>
      </c>
      <c r="G11" s="53">
        <f>VLOOKUP($A11,'YTD Raw Data'!$B:$Q,10,FALSE)</f>
        <v>80.352358874381807</v>
      </c>
      <c r="H11" s="52">
        <f>VLOOKUP($A11,'YTD Raw Data'!$B:$Q,11,FALSE)</f>
        <v>-1.0860301503126399</v>
      </c>
      <c r="I11" s="52">
        <f>VLOOKUP($A11,'YTD Raw Data'!$B:$Q,12,FALSE)</f>
        <v>10.1122930608541</v>
      </c>
      <c r="J11" s="52">
        <f>VLOOKUP($A11,'YTD Raw Data'!$B:$Q,13,FALSE)</f>
        <v>8.9164403590126593</v>
      </c>
      <c r="K11" s="52">
        <f>VLOOKUP($A11,'YTD Raw Data'!$B:$Q,14,FALSE)</f>
        <v>21.1259805085799</v>
      </c>
      <c r="L11" s="52">
        <f>VLOOKUP($A11,'YTD Raw Data'!$B:$Q,15,FALSE)</f>
        <v>11.2100065970958</v>
      </c>
      <c r="M11" s="57">
        <f>VLOOKUP($A11,'YTD Raw Data'!$B:$Q,16,FALSE)</f>
        <v>10.0022323952867</v>
      </c>
    </row>
    <row r="12" spans="1:13" x14ac:dyDescent="0.25">
      <c r="A12" s="24" t="s">
        <v>24</v>
      </c>
      <c r="B12" s="56">
        <f>VLOOKUP($A12,'YTD Raw Data'!$B:$Q,5,FALSE)</f>
        <v>64.7273726542807</v>
      </c>
      <c r="C12" s="52">
        <f>VLOOKUP($A12,'YTD Raw Data'!$B:$Q,6,FALSE)</f>
        <v>64.951722099592402</v>
      </c>
      <c r="D12" s="53">
        <f>VLOOKUP($A12,'YTD Raw Data'!$B:$Q,7,FALSE)</f>
        <v>99.771999751043595</v>
      </c>
      <c r="E12" s="53">
        <f>VLOOKUP($A12,'YTD Raw Data'!$B:$Q,8,FALSE)</f>
        <v>95.307842075626098</v>
      </c>
      <c r="F12" s="53">
        <f>VLOOKUP($A12,'YTD Raw Data'!$B:$Q,9,FALSE)</f>
        <v>64.579794083485993</v>
      </c>
      <c r="G12" s="53">
        <f>VLOOKUP($A12,'YTD Raw Data'!$B:$Q,10,FALSE)</f>
        <v>61.904084724079198</v>
      </c>
      <c r="H12" s="52">
        <f>VLOOKUP($A12,'YTD Raw Data'!$B:$Q,11,FALSE)</f>
        <v>-0.34540954120935202</v>
      </c>
      <c r="I12" s="52">
        <f>VLOOKUP($A12,'YTD Raw Data'!$B:$Q,12,FALSE)</f>
        <v>4.6839353175944796</v>
      </c>
      <c r="J12" s="52">
        <f>VLOOKUP($A12,'YTD Raw Data'!$B:$Q,13,FALSE)</f>
        <v>4.3223470168940903</v>
      </c>
      <c r="K12" s="52">
        <f>VLOOKUP($A12,'YTD Raw Data'!$B:$Q,14,FALSE)</f>
        <v>4.5060865261939904</v>
      </c>
      <c r="L12" s="52">
        <f>VLOOKUP($A12,'YTD Raw Data'!$B:$Q,15,FALSE)</f>
        <v>0.17612670204797401</v>
      </c>
      <c r="M12" s="57">
        <f>VLOOKUP($A12,'YTD Raw Data'!$B:$Q,16,FALSE)</f>
        <v>-0.16989119759486801</v>
      </c>
    </row>
    <row r="13" spans="1:13" x14ac:dyDescent="0.25">
      <c r="A13" s="24" t="s">
        <v>25</v>
      </c>
      <c r="B13" s="56">
        <f>VLOOKUP($A13,'YTD Raw Data'!$B:$Q,5,FALSE)</f>
        <v>70.469438037324295</v>
      </c>
      <c r="C13" s="52">
        <f>VLOOKUP($A13,'YTD Raw Data'!$B:$Q,6,FALSE)</f>
        <v>67.145439106332503</v>
      </c>
      <c r="D13" s="53">
        <f>VLOOKUP($A13,'YTD Raw Data'!$B:$Q,7,FALSE)</f>
        <v>129.02715287759099</v>
      </c>
      <c r="E13" s="53">
        <f>VLOOKUP($A13,'YTD Raw Data'!$B:$Q,8,FALSE)</f>
        <v>117.091908513275</v>
      </c>
      <c r="F13" s="53">
        <f>VLOOKUP($A13,'YTD Raw Data'!$B:$Q,9,FALSE)</f>
        <v>90.9247095483978</v>
      </c>
      <c r="G13" s="53">
        <f>VLOOKUP($A13,'YTD Raw Data'!$B:$Q,10,FALSE)</f>
        <v>78.621876129223807</v>
      </c>
      <c r="H13" s="52">
        <f>VLOOKUP($A13,'YTD Raw Data'!$B:$Q,11,FALSE)</f>
        <v>4.9504463374316803</v>
      </c>
      <c r="I13" s="52">
        <f>VLOOKUP($A13,'YTD Raw Data'!$B:$Q,12,FALSE)</f>
        <v>10.1930564766246</v>
      </c>
      <c r="J13" s="52">
        <f>VLOOKUP($A13,'YTD Raw Data'!$B:$Q,13,FALSE)</f>
        <v>15.6481046050757</v>
      </c>
      <c r="K13" s="52">
        <f>VLOOKUP($A13,'YTD Raw Data'!$B:$Q,14,FALSE)</f>
        <v>14.1934491146759</v>
      </c>
      <c r="L13" s="52">
        <f>VLOOKUP($A13,'YTD Raw Data'!$B:$Q,15,FALSE)</f>
        <v>-1.25782908018013</v>
      </c>
      <c r="M13" s="57">
        <f>VLOOKUP($A13,'YTD Raw Data'!$B:$Q,16,FALSE)</f>
        <v>3.6303491036206199</v>
      </c>
    </row>
    <row r="14" spans="1:13" x14ac:dyDescent="0.25">
      <c r="B14" s="23"/>
      <c r="C14" s="54"/>
      <c r="D14" s="55"/>
      <c r="E14" s="55"/>
      <c r="F14" s="55"/>
      <c r="G14" s="55"/>
      <c r="H14" s="54"/>
      <c r="I14" s="54"/>
      <c r="J14" s="54"/>
      <c r="K14" s="54"/>
      <c r="L14" s="54"/>
      <c r="M14" s="58"/>
    </row>
    <row r="15" spans="1:13" x14ac:dyDescent="0.25">
      <c r="A15" s="22" t="s">
        <v>15</v>
      </c>
      <c r="B15" s="56">
        <f>VLOOKUP($A15,'YTD Raw Data'!$B:$Q,5,FALSE)</f>
        <v>63.632381062243198</v>
      </c>
      <c r="C15" s="52">
        <f>VLOOKUP($A15,'YTD Raw Data'!$B:$Q,6,FALSE)</f>
        <v>63.656875827298798</v>
      </c>
      <c r="D15" s="53">
        <f>VLOOKUP($A15,'YTD Raw Data'!$B:$Q,7,FALSE)</f>
        <v>132.99121077012299</v>
      </c>
      <c r="E15" s="53">
        <f>VLOOKUP($A15,'YTD Raw Data'!$B:$Q,8,FALSE)</f>
        <v>129.4043347329</v>
      </c>
      <c r="F15" s="53">
        <f>VLOOKUP($A15,'YTD Raw Data'!$B:$Q,9,FALSE)</f>
        <v>84.625474016536202</v>
      </c>
      <c r="G15" s="53">
        <f>VLOOKUP($A15,'YTD Raw Data'!$B:$Q,10,FALSE)</f>
        <v>82.374756676064905</v>
      </c>
      <c r="H15" s="52">
        <f>VLOOKUP($A15,'YTD Raw Data'!$B:$Q,11,FALSE)</f>
        <v>-3.8479370432897099E-2</v>
      </c>
      <c r="I15" s="52">
        <f>VLOOKUP($A15,'YTD Raw Data'!$B:$Q,12,FALSE)</f>
        <v>2.7718360784639602</v>
      </c>
      <c r="J15" s="52">
        <f>VLOOKUP($A15,'YTD Raw Data'!$B:$Q,13,FALSE)</f>
        <v>2.73229012295864</v>
      </c>
      <c r="K15" s="52">
        <f>VLOOKUP($A15,'YTD Raw Data'!$B:$Q,14,FALSE)</f>
        <v>3.4943541776124198</v>
      </c>
      <c r="L15" s="52">
        <f>VLOOKUP($A15,'YTD Raw Data'!$B:$Q,15,FALSE)</f>
        <v>0.74179603486078305</v>
      </c>
      <c r="M15" s="57">
        <f>VLOOKUP($A15,'YTD Raw Data'!$B:$Q,16,FALSE)</f>
        <v>0.70303122598377499</v>
      </c>
    </row>
    <row r="16" spans="1:13" x14ac:dyDescent="0.25">
      <c r="A16" s="24" t="s">
        <v>30</v>
      </c>
      <c r="B16" s="56">
        <f>VLOOKUP($A16,'YTD Raw Data'!$B:$Q,5,FALSE)</f>
        <v>73.077827348525602</v>
      </c>
      <c r="C16" s="52">
        <f>VLOOKUP($A16,'YTD Raw Data'!$B:$Q,6,FALSE)</f>
        <v>73.534271191425901</v>
      </c>
      <c r="D16" s="53">
        <f>VLOOKUP($A16,'YTD Raw Data'!$B:$Q,7,FALSE)</f>
        <v>103.37255273792999</v>
      </c>
      <c r="E16" s="53">
        <f>VLOOKUP($A16,'YTD Raw Data'!$B:$Q,8,FALSE)</f>
        <v>98.096617220592805</v>
      </c>
      <c r="F16" s="53">
        <f>VLOOKUP($A16,'YTD Raw Data'!$B:$Q,9,FALSE)</f>
        <v>75.542415615588396</v>
      </c>
      <c r="G16" s="53">
        <f>VLOOKUP($A16,'YTD Raw Data'!$B:$Q,10,FALSE)</f>
        <v>72.134632536605807</v>
      </c>
      <c r="H16" s="52">
        <f>VLOOKUP($A16,'YTD Raw Data'!$B:$Q,11,FALSE)</f>
        <v>-0.62072260390272804</v>
      </c>
      <c r="I16" s="52">
        <f>VLOOKUP($A16,'YTD Raw Data'!$B:$Q,12,FALSE)</f>
        <v>5.3783052533537399</v>
      </c>
      <c r="J16" s="52">
        <f>VLOOKUP($A16,'YTD Raw Data'!$B:$Q,13,FALSE)</f>
        <v>4.72419829303655</v>
      </c>
      <c r="K16" s="52">
        <f>VLOOKUP($A16,'YTD Raw Data'!$B:$Q,14,FALSE)</f>
        <v>4.9140695002106796</v>
      </c>
      <c r="L16" s="52">
        <f>VLOOKUP($A16,'YTD Raw Data'!$B:$Q,15,FALSE)</f>
        <v>0.18130595437248301</v>
      </c>
      <c r="M16" s="57">
        <f>VLOOKUP($A16,'YTD Raw Data'!$B:$Q,16,FALSE)</f>
        <v>-0.440542056571256</v>
      </c>
    </row>
    <row r="17" spans="1:13" x14ac:dyDescent="0.25">
      <c r="A17" s="24" t="s">
        <v>29</v>
      </c>
      <c r="B17" s="56">
        <f>VLOOKUP($A17,'YTD Raw Data'!$B:$Q,5,FALSE)</f>
        <v>65.706817434483099</v>
      </c>
      <c r="C17" s="52">
        <f>VLOOKUP($A17,'YTD Raw Data'!$B:$Q,6,FALSE)</f>
        <v>66.312224170382507</v>
      </c>
      <c r="D17" s="53">
        <f>VLOOKUP($A17,'YTD Raw Data'!$B:$Q,7,FALSE)</f>
        <v>97.025740082064601</v>
      </c>
      <c r="E17" s="53">
        <f>VLOOKUP($A17,'YTD Raw Data'!$B:$Q,8,FALSE)</f>
        <v>92.512028217908806</v>
      </c>
      <c r="F17" s="53">
        <f>VLOOKUP($A17,'YTD Raw Data'!$B:$Q,9,FALSE)</f>
        <v>63.752525900178298</v>
      </c>
      <c r="G17" s="53">
        <f>VLOOKUP($A17,'YTD Raw Data'!$B:$Q,10,FALSE)</f>
        <v>61.346783536427203</v>
      </c>
      <c r="H17" s="52">
        <f>VLOOKUP($A17,'YTD Raw Data'!$B:$Q,11,FALSE)</f>
        <v>-0.912964002449829</v>
      </c>
      <c r="I17" s="52">
        <f>VLOOKUP($A17,'YTD Raw Data'!$B:$Q,12,FALSE)</f>
        <v>4.87905405502931</v>
      </c>
      <c r="J17" s="52">
        <f>VLOOKUP($A17,'YTD Raw Data'!$B:$Q,13,FALSE)</f>
        <v>3.9215460453969899</v>
      </c>
      <c r="K17" s="52">
        <f>VLOOKUP($A17,'YTD Raw Data'!$B:$Q,14,FALSE)</f>
        <v>3.0491950372136101</v>
      </c>
      <c r="L17" s="52">
        <f>VLOOKUP($A17,'YTD Raw Data'!$B:$Q,15,FALSE)</f>
        <v>-0.83943228462200403</v>
      </c>
      <c r="M17" s="57">
        <f>VLOOKUP($A17,'YTD Raw Data'!$B:$Q,16,FALSE)</f>
        <v>-1.7447325724882901</v>
      </c>
    </row>
    <row r="18" spans="1:13" x14ac:dyDescent="0.25">
      <c r="A18" s="24" t="s">
        <v>28</v>
      </c>
      <c r="B18" s="56">
        <f>VLOOKUP($A18,'YTD Raw Data'!$B:$Q,5,FALSE)</f>
        <v>69.511091645326204</v>
      </c>
      <c r="C18" s="52">
        <f>VLOOKUP($A18,'YTD Raw Data'!$B:$Q,6,FALSE)</f>
        <v>69.379492687763303</v>
      </c>
      <c r="D18" s="53">
        <f>VLOOKUP($A18,'YTD Raw Data'!$B:$Q,7,FALSE)</f>
        <v>119.88756246819401</v>
      </c>
      <c r="E18" s="53">
        <f>VLOOKUP($A18,'YTD Raw Data'!$B:$Q,8,FALSE)</f>
        <v>113.17473004786</v>
      </c>
      <c r="F18" s="53">
        <f>VLOOKUP($A18,'YTD Raw Data'!$B:$Q,9,FALSE)</f>
        <v>83.335153418614198</v>
      </c>
      <c r="G18" s="53">
        <f>VLOOKUP($A18,'YTD Raw Data'!$B:$Q,10,FALSE)</f>
        <v>78.520053557951499</v>
      </c>
      <c r="H18" s="52">
        <f>VLOOKUP($A18,'YTD Raw Data'!$B:$Q,11,FALSE)</f>
        <v>0.18967990751257599</v>
      </c>
      <c r="I18" s="52">
        <f>VLOOKUP($A18,'YTD Raw Data'!$B:$Q,12,FALSE)</f>
        <v>5.9313880558801397</v>
      </c>
      <c r="J18" s="52">
        <f>VLOOKUP($A18,'YTD Raw Data'!$B:$Q,13,FALSE)</f>
        <v>6.1323186147713198</v>
      </c>
      <c r="K18" s="52">
        <f>VLOOKUP($A18,'YTD Raw Data'!$B:$Q,14,FALSE)</f>
        <v>6.12882324249696</v>
      </c>
      <c r="L18" s="52">
        <f>VLOOKUP($A18,'YTD Raw Data'!$B:$Q,15,FALSE)</f>
        <v>-3.2934098868164798E-3</v>
      </c>
      <c r="M18" s="57">
        <f>VLOOKUP($A18,'YTD Raw Data'!$B:$Q,16,FALSE)</f>
        <v>0.18638025068893199</v>
      </c>
    </row>
    <row r="19" spans="1:13" x14ac:dyDescent="0.25">
      <c r="A19" s="24" t="s">
        <v>27</v>
      </c>
      <c r="B19" s="56">
        <f>VLOOKUP($A19,'YTD Raw Data'!$B:$Q,5,FALSE)</f>
        <v>62.490043408366603</v>
      </c>
      <c r="C19" s="52">
        <f>VLOOKUP($A19,'YTD Raw Data'!$B:$Q,6,FALSE)</f>
        <v>62.6153559544912</v>
      </c>
      <c r="D19" s="53">
        <f>VLOOKUP($A19,'YTD Raw Data'!$B:$Q,7,FALSE)</f>
        <v>170.48044740654399</v>
      </c>
      <c r="E19" s="53">
        <f>VLOOKUP($A19,'YTD Raw Data'!$B:$Q,8,FALSE)</f>
        <v>168.55355914152099</v>
      </c>
      <c r="F19" s="53">
        <f>VLOOKUP($A19,'YTD Raw Data'!$B:$Q,9,FALSE)</f>
        <v>106.533305587127</v>
      </c>
      <c r="G19" s="53">
        <f>VLOOKUP($A19,'YTD Raw Data'!$B:$Q,10,FALSE)</f>
        <v>105.54041103042699</v>
      </c>
      <c r="H19" s="52">
        <f>VLOOKUP($A19,'YTD Raw Data'!$B:$Q,11,FALSE)</f>
        <v>-0.20013069352460999</v>
      </c>
      <c r="I19" s="52">
        <f>VLOOKUP($A19,'YTD Raw Data'!$B:$Q,12,FALSE)</f>
        <v>1.1431904937733099</v>
      </c>
      <c r="J19" s="52">
        <f>VLOOKUP($A19,'YTD Raw Data'!$B:$Q,13,FALSE)</f>
        <v>0.94077192518521102</v>
      </c>
      <c r="K19" s="52">
        <f>VLOOKUP($A19,'YTD Raw Data'!$B:$Q,14,FALSE)</f>
        <v>3.8829545368209102</v>
      </c>
      <c r="L19" s="52">
        <f>VLOOKUP($A19,'YTD Raw Data'!$B:$Q,15,FALSE)</f>
        <v>2.9147613551205702</v>
      </c>
      <c r="M19" s="57">
        <f>VLOOKUP($A19,'YTD Raw Data'!$B:$Q,16,FALSE)</f>
        <v>2.7087973294813699</v>
      </c>
    </row>
    <row r="20" spans="1:13" x14ac:dyDescent="0.25">
      <c r="A20" s="24" t="s">
        <v>26</v>
      </c>
      <c r="B20" s="56">
        <f>VLOOKUP($A20,'YTD Raw Data'!$B:$Q,5,FALSE)</f>
        <v>52.183606738080201</v>
      </c>
      <c r="C20" s="52">
        <f>VLOOKUP($A20,'YTD Raw Data'!$B:$Q,6,FALSE)</f>
        <v>51.1602455284348</v>
      </c>
      <c r="D20" s="53">
        <f>VLOOKUP($A20,'YTD Raw Data'!$B:$Q,7,FALSE)</f>
        <v>144.15422690261201</v>
      </c>
      <c r="E20" s="53">
        <f>VLOOKUP($A20,'YTD Raw Data'!$B:$Q,8,FALSE)</f>
        <v>146.76023886408001</v>
      </c>
      <c r="F20" s="53">
        <f>VLOOKUP($A20,'YTD Raw Data'!$B:$Q,9,FALSE)</f>
        <v>75.224874863179394</v>
      </c>
      <c r="G20" s="53">
        <f>VLOOKUP($A20,'YTD Raw Data'!$B:$Q,10,FALSE)</f>
        <v>75.082898540981006</v>
      </c>
      <c r="H20" s="52">
        <f>VLOOKUP($A20,'YTD Raw Data'!$B:$Q,11,FALSE)</f>
        <v>2.00030550884791</v>
      </c>
      <c r="I20" s="52">
        <f>VLOOKUP($A20,'YTD Raw Data'!$B:$Q,12,FALSE)</f>
        <v>-1.77569345869019</v>
      </c>
      <c r="J20" s="52">
        <f>VLOOKUP($A20,'YTD Raw Data'!$B:$Q,13,FALSE)</f>
        <v>0.18909275608328699</v>
      </c>
      <c r="K20" s="52">
        <f>VLOOKUP($A20,'YTD Raw Data'!$B:$Q,14,FALSE)</f>
        <v>-0.122417321954657</v>
      </c>
      <c r="L20" s="52">
        <f>VLOOKUP($A20,'YTD Raw Data'!$B:$Q,15,FALSE)</f>
        <v>-0.31092214678132302</v>
      </c>
      <c r="M20" s="57">
        <f>VLOOKUP($A20,'YTD Raw Data'!$B:$Q,16,FALSE)</f>
        <v>1.6831639692362901</v>
      </c>
    </row>
    <row r="21" spans="1:13" x14ac:dyDescent="0.25">
      <c r="B21" s="23"/>
      <c r="C21" s="54"/>
      <c r="D21" s="55"/>
      <c r="E21" s="55"/>
      <c r="F21" s="55"/>
      <c r="G21" s="55"/>
      <c r="H21" s="54"/>
      <c r="I21" s="54"/>
      <c r="J21" s="54"/>
      <c r="K21" s="54"/>
      <c r="L21" s="54"/>
      <c r="M21" s="58"/>
    </row>
    <row r="22" spans="1:13" x14ac:dyDescent="0.25">
      <c r="A22" s="22" t="s">
        <v>17</v>
      </c>
      <c r="B22" s="56">
        <f>VLOOKUP($A22,'YTD Raw Data'!$B:$Q,5,FALSE)</f>
        <v>57.942104509296797</v>
      </c>
      <c r="C22" s="52">
        <f>VLOOKUP($A22,'YTD Raw Data'!$B:$Q,6,FALSE)</f>
        <v>57.9832850081945</v>
      </c>
      <c r="D22" s="53">
        <f>VLOOKUP($A22,'YTD Raw Data'!$B:$Q,7,FALSE)</f>
        <v>120.502482041074</v>
      </c>
      <c r="E22" s="53">
        <f>VLOOKUP($A22,'YTD Raw Data'!$B:$Q,8,FALSE)</f>
        <v>116.071231550711</v>
      </c>
      <c r="F22" s="53">
        <f>VLOOKUP($A22,'YTD Raw Data'!$B:$Q,9,FALSE)</f>
        <v>69.821674080535999</v>
      </c>
      <c r="G22" s="53">
        <f>VLOOKUP($A22,'YTD Raw Data'!$B:$Q,10,FALSE)</f>
        <v>67.3019130025706</v>
      </c>
      <c r="H22" s="52">
        <f>VLOOKUP($A22,'YTD Raw Data'!$B:$Q,11,FALSE)</f>
        <v>-7.1021327770394604E-2</v>
      </c>
      <c r="I22" s="52">
        <f>VLOOKUP($A22,'YTD Raw Data'!$B:$Q,12,FALSE)</f>
        <v>3.8176992103565301</v>
      </c>
      <c r="J22" s="52">
        <f>VLOOKUP($A22,'YTD Raw Data'!$B:$Q,13,FALSE)</f>
        <v>3.7439665019166601</v>
      </c>
      <c r="K22" s="52">
        <f>VLOOKUP($A22,'YTD Raw Data'!$B:$Q,14,FALSE)</f>
        <v>3.5996125530444898</v>
      </c>
      <c r="L22" s="52">
        <f>VLOOKUP($A22,'YTD Raw Data'!$B:$Q,15,FALSE)</f>
        <v>-0.13914442809500999</v>
      </c>
      <c r="M22" s="57">
        <f>VLOOKUP($A22,'YTD Raw Data'!$B:$Q,16,FALSE)</f>
        <v>-0.21006693364505299</v>
      </c>
    </row>
    <row r="23" spans="1:13" x14ac:dyDescent="0.25">
      <c r="A23" s="24" t="s">
        <v>46</v>
      </c>
      <c r="B23" s="56">
        <f>VLOOKUP($A23,'YTD Raw Data'!$B:$Q,5,FALSE)</f>
        <v>55.479041272354202</v>
      </c>
      <c r="C23" s="52">
        <f>VLOOKUP($A23,'YTD Raw Data'!$B:$Q,6,FALSE)</f>
        <v>55.658247785192302</v>
      </c>
      <c r="D23" s="53">
        <f>VLOOKUP($A23,'YTD Raw Data'!$B:$Q,7,FALSE)</f>
        <v>116.85477952992601</v>
      </c>
      <c r="E23" s="53">
        <f>VLOOKUP($A23,'YTD Raw Data'!$B:$Q,8,FALSE)</f>
        <v>113.193422005153</v>
      </c>
      <c r="F23" s="53">
        <f>VLOOKUP($A23,'YTD Raw Data'!$B:$Q,9,FALSE)</f>
        <v>64.829911364126602</v>
      </c>
      <c r="G23" s="53">
        <f>VLOOKUP($A23,'YTD Raw Data'!$B:$Q,10,FALSE)</f>
        <v>63.001475296166802</v>
      </c>
      <c r="H23" s="52">
        <f>VLOOKUP($A23,'YTD Raw Data'!$B:$Q,11,FALSE)</f>
        <v>-0.32197656226932703</v>
      </c>
      <c r="I23" s="52">
        <f>VLOOKUP($A23,'YTD Raw Data'!$B:$Q,12,FALSE)</f>
        <v>3.2346027356663498</v>
      </c>
      <c r="J23" s="52">
        <f>VLOOKUP($A23,'YTD Raw Data'!$B:$Q,13,FALSE)</f>
        <v>2.9022115107056501</v>
      </c>
      <c r="K23" s="52">
        <f>VLOOKUP($A23,'YTD Raw Data'!$B:$Q,14,FALSE)</f>
        <v>2.68814260290211</v>
      </c>
      <c r="L23" s="52">
        <f>VLOOKUP($A23,'YTD Raw Data'!$B:$Q,15,FALSE)</f>
        <v>-0.208031396663685</v>
      </c>
      <c r="M23" s="57">
        <f>VLOOKUP($A23,'YTD Raw Data'!$B:$Q,16,FALSE)</f>
        <v>-0.52933814659359402</v>
      </c>
    </row>
    <row r="24" spans="1:13" x14ac:dyDescent="0.25">
      <c r="A24" s="24" t="s">
        <v>39</v>
      </c>
      <c r="B24" s="56">
        <f>VLOOKUP($A24,'YTD Raw Data'!$B:$Q,5,FALSE)</f>
        <v>58.482345495457103</v>
      </c>
      <c r="C24" s="52">
        <f>VLOOKUP($A24,'YTD Raw Data'!$B:$Q,6,FALSE)</f>
        <v>58.990106768537501</v>
      </c>
      <c r="D24" s="53">
        <f>VLOOKUP($A24,'YTD Raw Data'!$B:$Q,7,FALSE)</f>
        <v>121.519960289221</v>
      </c>
      <c r="E24" s="53">
        <f>VLOOKUP($A24,'YTD Raw Data'!$B:$Q,8,FALSE)</f>
        <v>118.01498447437</v>
      </c>
      <c r="F24" s="53">
        <f>VLOOKUP($A24,'YTD Raw Data'!$B:$Q,9,FALSE)</f>
        <v>71.067723022284696</v>
      </c>
      <c r="G24" s="53">
        <f>VLOOKUP($A24,'YTD Raw Data'!$B:$Q,10,FALSE)</f>
        <v>69.617165344303999</v>
      </c>
      <c r="H24" s="52">
        <f>VLOOKUP($A24,'YTD Raw Data'!$B:$Q,11,FALSE)</f>
        <v>-0.86075666055795597</v>
      </c>
      <c r="I24" s="52">
        <f>VLOOKUP($A24,'YTD Raw Data'!$B:$Q,12,FALSE)</f>
        <v>2.9699413430099102</v>
      </c>
      <c r="J24" s="52">
        <f>VLOOKUP($A24,'YTD Raw Data'!$B:$Q,13,FALSE)</f>
        <v>2.08362071452733</v>
      </c>
      <c r="K24" s="52">
        <f>VLOOKUP($A24,'YTD Raw Data'!$B:$Q,14,FALSE)</f>
        <v>3.0487826230253798</v>
      </c>
      <c r="L24" s="52">
        <f>VLOOKUP($A24,'YTD Raw Data'!$B:$Q,15,FALSE)</f>
        <v>0.94546206506241703</v>
      </c>
      <c r="M24" s="57">
        <f>VLOOKUP($A24,'YTD Raw Data'!$B:$Q,16,FALSE)</f>
        <v>7.6567276806388099E-2</v>
      </c>
    </row>
    <row r="25" spans="1:13" x14ac:dyDescent="0.25">
      <c r="A25" s="24" t="s">
        <v>38</v>
      </c>
      <c r="B25" s="56">
        <f>VLOOKUP($A25,'YTD Raw Data'!$B:$Q,5,FALSE)</f>
        <v>55.062434996375501</v>
      </c>
      <c r="C25" s="52">
        <f>VLOOKUP($A25,'YTD Raw Data'!$B:$Q,6,FALSE)</f>
        <v>55.395956476091698</v>
      </c>
      <c r="D25" s="53">
        <f>VLOOKUP($A25,'YTD Raw Data'!$B:$Q,7,FALSE)</f>
        <v>116.42245380281101</v>
      </c>
      <c r="E25" s="53">
        <f>VLOOKUP($A25,'YTD Raw Data'!$B:$Q,8,FALSE)</f>
        <v>111.375659986739</v>
      </c>
      <c r="F25" s="53">
        <f>VLOOKUP($A25,'YTD Raw Data'!$B:$Q,9,FALSE)</f>
        <v>64.105037946358195</v>
      </c>
      <c r="G25" s="53">
        <f>VLOOKUP($A25,'YTD Raw Data'!$B:$Q,10,FALSE)</f>
        <v>61.697612131213802</v>
      </c>
      <c r="H25" s="52">
        <f>VLOOKUP($A25,'YTD Raw Data'!$B:$Q,11,FALSE)</f>
        <v>-0.60206827525416595</v>
      </c>
      <c r="I25" s="52">
        <f>VLOOKUP($A25,'YTD Raw Data'!$B:$Q,12,FALSE)</f>
        <v>4.5313256205825603</v>
      </c>
      <c r="J25" s="52">
        <f>VLOOKUP($A25,'YTD Raw Data'!$B:$Q,13,FALSE)</f>
        <v>3.9019756713184099</v>
      </c>
      <c r="K25" s="52">
        <f>VLOOKUP($A25,'YTD Raw Data'!$B:$Q,14,FALSE)</f>
        <v>5.8465036096096004</v>
      </c>
      <c r="L25" s="52">
        <f>VLOOKUP($A25,'YTD Raw Data'!$B:$Q,15,FALSE)</f>
        <v>1.87150237108337</v>
      </c>
      <c r="M25" s="57">
        <f>VLOOKUP($A25,'YTD Raw Data'!$B:$Q,16,FALSE)</f>
        <v>1.2581663737822799</v>
      </c>
    </row>
    <row r="26" spans="1:13" x14ac:dyDescent="0.25">
      <c r="A26" s="24" t="s">
        <v>37</v>
      </c>
      <c r="B26" s="56">
        <f>VLOOKUP($A26,'YTD Raw Data'!$B:$Q,5,FALSE)</f>
        <v>57.841631162653201</v>
      </c>
      <c r="C26" s="52">
        <f>VLOOKUP($A26,'YTD Raw Data'!$B:$Q,6,FALSE)</f>
        <v>58.7688311248547</v>
      </c>
      <c r="D26" s="53">
        <f>VLOOKUP($A26,'YTD Raw Data'!$B:$Q,7,FALSE)</f>
        <v>109.24297178109499</v>
      </c>
      <c r="E26" s="53">
        <f>VLOOKUP($A26,'YTD Raw Data'!$B:$Q,8,FALSE)</f>
        <v>106.567134681749</v>
      </c>
      <c r="F26" s="53">
        <f>VLOOKUP($A26,'YTD Raw Data'!$B:$Q,9,FALSE)</f>
        <v>63.1879168087425</v>
      </c>
      <c r="G26" s="53">
        <f>VLOOKUP($A26,'YTD Raw Data'!$B:$Q,10,FALSE)</f>
        <v>62.628259415713501</v>
      </c>
      <c r="H26" s="52">
        <f>VLOOKUP($A26,'YTD Raw Data'!$B:$Q,11,FALSE)</f>
        <v>-1.5777069995345601</v>
      </c>
      <c r="I26" s="52">
        <f>VLOOKUP($A26,'YTD Raw Data'!$B:$Q,12,FALSE)</f>
        <v>2.5109402700348298</v>
      </c>
      <c r="J26" s="52">
        <f>VLOOKUP($A26,'YTD Raw Data'!$B:$Q,13,FALSE)</f>
        <v>0.89361799010579801</v>
      </c>
      <c r="K26" s="52">
        <f>VLOOKUP($A26,'YTD Raw Data'!$B:$Q,14,FALSE)</f>
        <v>1.98346414344394</v>
      </c>
      <c r="L26" s="52">
        <f>VLOOKUP($A26,'YTD Raw Data'!$B:$Q,15,FALSE)</f>
        <v>1.0801933512236801</v>
      </c>
      <c r="M26" s="57">
        <f>VLOOKUP($A26,'YTD Raw Data'!$B:$Q,16,FALSE)</f>
        <v>-0.51455593442164105</v>
      </c>
    </row>
    <row r="27" spans="1:13" x14ac:dyDescent="0.25">
      <c r="A27" s="24" t="s">
        <v>34</v>
      </c>
      <c r="B27" s="56">
        <f>VLOOKUP($A27,'YTD Raw Data'!$B:$Q,5,FALSE)</f>
        <v>62.6131419772924</v>
      </c>
      <c r="C27" s="52">
        <f>VLOOKUP($A27,'YTD Raw Data'!$B:$Q,6,FALSE)</f>
        <v>59.5777881256491</v>
      </c>
      <c r="D27" s="53">
        <f>VLOOKUP($A27,'YTD Raw Data'!$B:$Q,7,FALSE)</f>
        <v>108.99504377212</v>
      </c>
      <c r="E27" s="53">
        <f>VLOOKUP($A27,'YTD Raw Data'!$B:$Q,8,FALSE)</f>
        <v>101.355445082203</v>
      </c>
      <c r="F27" s="53">
        <f>VLOOKUP($A27,'YTD Raw Data'!$B:$Q,9,FALSE)</f>
        <v>68.245221505249901</v>
      </c>
      <c r="G27" s="53">
        <f>VLOOKUP($A27,'YTD Raw Data'!$B:$Q,10,FALSE)</f>
        <v>60.385332324883898</v>
      </c>
      <c r="H27" s="52">
        <f>VLOOKUP($A27,'YTD Raw Data'!$B:$Q,11,FALSE)</f>
        <v>5.09477432301078</v>
      </c>
      <c r="I27" s="52">
        <f>VLOOKUP($A27,'YTD Raw Data'!$B:$Q,12,FALSE)</f>
        <v>7.53743292599715</v>
      </c>
      <c r="J27" s="52">
        <f>VLOOKUP($A27,'YTD Raw Data'!$B:$Q,13,FALSE)</f>
        <v>13.0162224463357</v>
      </c>
      <c r="K27" s="52">
        <f>VLOOKUP($A27,'YTD Raw Data'!$B:$Q,14,FALSE)</f>
        <v>5.8760978152212102</v>
      </c>
      <c r="L27" s="52">
        <f>VLOOKUP($A27,'YTD Raw Data'!$B:$Q,15,FALSE)</f>
        <v>-6.3177873729631804</v>
      </c>
      <c r="M27" s="57">
        <f>VLOOKUP($A27,'YTD Raw Data'!$B:$Q,16,FALSE)</f>
        <v>-1.54489005881254</v>
      </c>
    </row>
    <row r="28" spans="1:13" x14ac:dyDescent="0.25">
      <c r="A28" s="24" t="s">
        <v>35</v>
      </c>
      <c r="B28" s="56">
        <f>VLOOKUP($A28,'YTD Raw Data'!$B:$Q,5,FALSE)</f>
        <v>66.404336861033002</v>
      </c>
      <c r="C28" s="52">
        <f>VLOOKUP($A28,'YTD Raw Data'!$B:$Q,6,FALSE)</f>
        <v>68.157306701776605</v>
      </c>
      <c r="D28" s="53">
        <f>VLOOKUP($A28,'YTD Raw Data'!$B:$Q,7,FALSE)</f>
        <v>164.060218361354</v>
      </c>
      <c r="E28" s="53">
        <f>VLOOKUP($A28,'YTD Raw Data'!$B:$Q,8,FALSE)</f>
        <v>159.564002914475</v>
      </c>
      <c r="F28" s="53">
        <f>VLOOKUP($A28,'YTD Raw Data'!$B:$Q,9,FALSE)</f>
        <v>108.94310005561999</v>
      </c>
      <c r="G28" s="53">
        <f>VLOOKUP($A28,'YTD Raw Data'!$B:$Q,10,FALSE)</f>
        <v>108.75452685205001</v>
      </c>
      <c r="H28" s="52">
        <f>VLOOKUP($A28,'YTD Raw Data'!$B:$Q,11,FALSE)</f>
        <v>-2.5719470524469799</v>
      </c>
      <c r="I28" s="52">
        <f>VLOOKUP($A28,'YTD Raw Data'!$B:$Q,12,FALSE)</f>
        <v>2.8178131437885998</v>
      </c>
      <c r="J28" s="52">
        <f>VLOOKUP($A28,'YTD Raw Data'!$B:$Q,13,FALSE)</f>
        <v>0.17339342924649001</v>
      </c>
      <c r="K28" s="52">
        <f>VLOOKUP($A28,'YTD Raw Data'!$B:$Q,14,FALSE)</f>
        <v>4.2157879595858896</v>
      </c>
      <c r="L28" s="52">
        <f>VLOOKUP($A28,'YTD Raw Data'!$B:$Q,15,FALSE)</f>
        <v>4.03539741637542</v>
      </c>
      <c r="M28" s="57">
        <f>VLOOKUP($A28,'YTD Raw Data'!$B:$Q,16,FALSE)</f>
        <v>1.3596620790234499</v>
      </c>
    </row>
    <row r="29" spans="1:13" x14ac:dyDescent="0.25">
      <c r="A29" s="24"/>
      <c r="B29" s="23"/>
      <c r="C29" s="54"/>
      <c r="D29" s="55"/>
      <c r="E29" s="55"/>
      <c r="F29" s="55"/>
      <c r="G29" s="55"/>
      <c r="H29" s="54"/>
      <c r="I29" s="54"/>
      <c r="J29" s="54"/>
      <c r="K29" s="54"/>
      <c r="L29" s="54"/>
      <c r="M29" s="58"/>
    </row>
    <row r="30" spans="1:13" x14ac:dyDescent="0.25">
      <c r="A30" s="22" t="s">
        <v>47</v>
      </c>
      <c r="B30" s="56">
        <f>VLOOKUP($A30,'YTD Raw Data'!$B:$Q,5,FALSE)</f>
        <v>58.781626352616598</v>
      </c>
      <c r="C30" s="52">
        <f>VLOOKUP($A30,'YTD Raw Data'!$B:$Q,6,FALSE)</f>
        <v>61.118753159324498</v>
      </c>
      <c r="D30" s="53">
        <f>VLOOKUP($A30,'YTD Raw Data'!$B:$Q,7,FALSE)</f>
        <v>108.81310401882099</v>
      </c>
      <c r="E30" s="53">
        <f>VLOOKUP($A30,'YTD Raw Data'!$B:$Q,8,FALSE)</f>
        <v>102.62788630030199</v>
      </c>
      <c r="F30" s="53">
        <f>VLOOKUP($A30,'YTD Raw Data'!$B:$Q,9,FALSE)</f>
        <v>63.962112227028001</v>
      </c>
      <c r="G30" s="53">
        <f>VLOOKUP($A30,'YTD Raw Data'!$B:$Q,10,FALSE)</f>
        <v>62.724884500513802</v>
      </c>
      <c r="H30" s="52">
        <f>VLOOKUP($A30,'YTD Raw Data'!$B:$Q,11,FALSE)</f>
        <v>-3.8239111334870102</v>
      </c>
      <c r="I30" s="52">
        <f>VLOOKUP($A30,'YTD Raw Data'!$B:$Q,12,FALSE)</f>
        <v>6.0268392358984704</v>
      </c>
      <c r="J30" s="52">
        <f>VLOOKUP($A30,'YTD Raw Data'!$B:$Q,13,FALSE)</f>
        <v>1.9724671258725699</v>
      </c>
      <c r="K30" s="52">
        <f>VLOOKUP($A30,'YTD Raw Data'!$B:$Q,14,FALSE)</f>
        <v>2.5885102335430599</v>
      </c>
      <c r="L30" s="52">
        <f>VLOOKUP($A30,'YTD Raw Data'!$B:$Q,15,FALSE)</f>
        <v>0.60412690310813399</v>
      </c>
      <c r="M30" s="57">
        <f>VLOOKUP($A30,'YTD Raw Data'!$B:$Q,16,FALSE)</f>
        <v>-3.2428855062872199</v>
      </c>
    </row>
    <row r="31" spans="1:13" x14ac:dyDescent="0.25">
      <c r="A31" s="22"/>
      <c r="B31" s="23"/>
      <c r="C31" s="54"/>
      <c r="D31" s="55"/>
      <c r="E31" s="55"/>
      <c r="F31" s="55"/>
      <c r="G31" s="55"/>
      <c r="H31" s="54"/>
      <c r="I31" s="54"/>
      <c r="J31" s="54"/>
      <c r="K31" s="54"/>
      <c r="L31" s="54"/>
      <c r="M31" s="58"/>
    </row>
    <row r="32" spans="1:13" x14ac:dyDescent="0.25">
      <c r="A32" s="22" t="s">
        <v>48</v>
      </c>
      <c r="B32" s="56">
        <f>VLOOKUP($A32,'YTD Raw Data'!$B:$Q,5,FALSE)</f>
        <v>64.232328806785304</v>
      </c>
      <c r="C32" s="52">
        <f>VLOOKUP($A32,'YTD Raw Data'!$B:$Q,6,FALSE)</f>
        <v>64.689479919169301</v>
      </c>
      <c r="D32" s="53">
        <f>VLOOKUP($A32,'YTD Raw Data'!$B:$Q,7,FALSE)</f>
        <v>110.83780425821099</v>
      </c>
      <c r="E32" s="53">
        <f>VLOOKUP($A32,'YTD Raw Data'!$B:$Q,8,FALSE)</f>
        <v>105.467739018679</v>
      </c>
      <c r="F32" s="53">
        <f>VLOOKUP($A32,'YTD Raw Data'!$B:$Q,9,FALSE)</f>
        <v>71.193702873355804</v>
      </c>
      <c r="G32" s="53">
        <f>VLOOKUP($A32,'YTD Raw Data'!$B:$Q,10,FALSE)</f>
        <v>68.226531853690304</v>
      </c>
      <c r="H32" s="52">
        <f>VLOOKUP($A32,'YTD Raw Data'!$B:$Q,11,FALSE)</f>
        <v>-0.70668540380172296</v>
      </c>
      <c r="I32" s="52">
        <f>VLOOKUP($A32,'YTD Raw Data'!$B:$Q,12,FALSE)</f>
        <v>5.0916662189770001</v>
      </c>
      <c r="J32" s="52">
        <f>VLOOKUP($A32,'YTD Raw Data'!$B:$Q,13,FALSE)</f>
        <v>4.3489987531954597</v>
      </c>
      <c r="K32" s="52">
        <f>VLOOKUP($A32,'YTD Raw Data'!$B:$Q,14,FALSE)</f>
        <v>4.8772847385018396</v>
      </c>
      <c r="L32" s="52">
        <f>VLOOKUP($A32,'YTD Raw Data'!$B:$Q,15,FALSE)</f>
        <v>0.50626837978184103</v>
      </c>
      <c r="M32" s="57">
        <f>VLOOKUP($A32,'YTD Raw Data'!$B:$Q,16,FALSE)</f>
        <v>-0.203994748763864</v>
      </c>
    </row>
    <row r="33" spans="1:13" x14ac:dyDescent="0.25">
      <c r="A33" s="24" t="s">
        <v>33</v>
      </c>
      <c r="B33" s="56">
        <f>VLOOKUP($A33,'YTD Raw Data'!$B:$Q,5,FALSE)</f>
        <v>66.445183986384293</v>
      </c>
      <c r="C33" s="52">
        <f>VLOOKUP($A33,'YTD Raw Data'!$B:$Q,6,FALSE)</f>
        <v>68.361138528443604</v>
      </c>
      <c r="D33" s="53">
        <f>VLOOKUP($A33,'YTD Raw Data'!$B:$Q,7,FALSE)</f>
        <v>90.653625594574393</v>
      </c>
      <c r="E33" s="53">
        <f>VLOOKUP($A33,'YTD Raw Data'!$B:$Q,8,FALSE)</f>
        <v>87.331527726235294</v>
      </c>
      <c r="F33" s="53">
        <f>VLOOKUP($A33,'YTD Raw Data'!$B:$Q,9,FALSE)</f>
        <v>60.234968316642899</v>
      </c>
      <c r="G33" s="53">
        <f>VLOOKUP($A33,'YTD Raw Data'!$B:$Q,10,FALSE)</f>
        <v>59.700826647937902</v>
      </c>
      <c r="H33" s="52">
        <f>VLOOKUP($A33,'YTD Raw Data'!$B:$Q,11,FALSE)</f>
        <v>-2.8026954835782401</v>
      </c>
      <c r="I33" s="52">
        <f>VLOOKUP($A33,'YTD Raw Data'!$B:$Q,12,FALSE)</f>
        <v>3.8040075043152299</v>
      </c>
      <c r="J33" s="52">
        <f>VLOOKUP($A33,'YTD Raw Data'!$B:$Q,13,FALSE)</f>
        <v>0.89469727421857004</v>
      </c>
      <c r="K33" s="52">
        <f>VLOOKUP($A33,'YTD Raw Data'!$B:$Q,14,FALSE)</f>
        <v>1.11519266825859</v>
      </c>
      <c r="L33" s="52">
        <f>VLOOKUP($A33,'YTD Raw Data'!$B:$Q,15,FALSE)</f>
        <v>0.21854012152962801</v>
      </c>
      <c r="M33" s="57">
        <f>VLOOKUP($A33,'YTD Raw Data'!$B:$Q,16,FALSE)</f>
        <v>-2.5902803761645301</v>
      </c>
    </row>
    <row r="34" spans="1:13" x14ac:dyDescent="0.25">
      <c r="A34" s="24" t="s">
        <v>78</v>
      </c>
      <c r="B34" s="56">
        <f>VLOOKUP($A34,'YTD Raw Data'!$B:$Q,5,FALSE)</f>
        <v>60.718259853560397</v>
      </c>
      <c r="C34" s="52">
        <f>VLOOKUP($A34,'YTD Raw Data'!$B:$Q,6,FALSE)</f>
        <v>58.066579959736401</v>
      </c>
      <c r="D34" s="53">
        <f>VLOOKUP($A34,'YTD Raw Data'!$B:$Q,7,FALSE)</f>
        <v>174.40194751082601</v>
      </c>
      <c r="E34" s="53">
        <f>VLOOKUP($A34,'YTD Raw Data'!$B:$Q,8,FALSE)</f>
        <v>173.95825063615999</v>
      </c>
      <c r="F34" s="53">
        <f>VLOOKUP($A34,'YTD Raw Data'!$B:$Q,9,FALSE)</f>
        <v>105.893827679293</v>
      </c>
      <c r="G34" s="53">
        <f>VLOOKUP($A34,'YTD Raw Data'!$B:$Q,10,FALSE)</f>
        <v>101.01160670220401</v>
      </c>
      <c r="H34" s="52">
        <f>VLOOKUP($A34,'YTD Raw Data'!$B:$Q,11,FALSE)</f>
        <v>4.5666197245690903</v>
      </c>
      <c r="I34" s="52">
        <f>VLOOKUP($A34,'YTD Raw Data'!$B:$Q,12,FALSE)</f>
        <v>0.25505940249637898</v>
      </c>
      <c r="J34" s="52">
        <f>VLOOKUP($A34,'YTD Raw Data'!$B:$Q,13,FALSE)</f>
        <v>4.8333267200492402</v>
      </c>
      <c r="K34" s="52">
        <f>VLOOKUP($A34,'YTD Raw Data'!$B:$Q,14,FALSE)</f>
        <v>9.2426653312728693</v>
      </c>
      <c r="L34" s="52">
        <f>VLOOKUP($A34,'YTD Raw Data'!$B:$Q,15,FALSE)</f>
        <v>4.2060466353400097</v>
      </c>
      <c r="M34" s="57">
        <f>VLOOKUP($A34,'YTD Raw Data'!$B:$Q,16,FALSE)</f>
        <v>8.9647405151831201</v>
      </c>
    </row>
    <row r="35" spans="1:13" x14ac:dyDescent="0.25">
      <c r="A35" s="24" t="s">
        <v>31</v>
      </c>
      <c r="B35" s="56">
        <f>VLOOKUP($A35,'YTD Raw Data'!$B:$Q,5,FALSE)</f>
        <v>64.264258074949197</v>
      </c>
      <c r="C35" s="52">
        <f>VLOOKUP($A35,'YTD Raw Data'!$B:$Q,6,FALSE)</f>
        <v>64.102301398736898</v>
      </c>
      <c r="D35" s="53">
        <f>VLOOKUP($A35,'YTD Raw Data'!$B:$Q,7,FALSE)</f>
        <v>108.22048208244399</v>
      </c>
      <c r="E35" s="53">
        <f>VLOOKUP($A35,'YTD Raw Data'!$B:$Q,8,FALSE)</f>
        <v>102.109538575637</v>
      </c>
      <c r="F35" s="53">
        <f>VLOOKUP($A35,'YTD Raw Data'!$B:$Q,9,FALSE)</f>
        <v>69.547089895416207</v>
      </c>
      <c r="G35" s="53">
        <f>VLOOKUP($A35,'YTD Raw Data'!$B:$Q,10,FALSE)</f>
        <v>65.454564174614802</v>
      </c>
      <c r="H35" s="52">
        <f>VLOOKUP($A35,'YTD Raw Data'!$B:$Q,11,FALSE)</f>
        <v>0.25265345031046199</v>
      </c>
      <c r="I35" s="52">
        <f>VLOOKUP($A35,'YTD Raw Data'!$B:$Q,12,FALSE)</f>
        <v>5.9846940766262602</v>
      </c>
      <c r="J35" s="52">
        <f>VLOOKUP($A35,'YTD Raw Data'!$B:$Q,13,FALSE)</f>
        <v>6.2524680630118503</v>
      </c>
      <c r="K35" s="52">
        <f>VLOOKUP($A35,'YTD Raw Data'!$B:$Q,14,FALSE)</f>
        <v>5.9443581985196996</v>
      </c>
      <c r="L35" s="52">
        <f>VLOOKUP($A35,'YTD Raw Data'!$B:$Q,15,FALSE)</f>
        <v>-0.28997901894328398</v>
      </c>
      <c r="M35" s="57">
        <f>VLOOKUP($A35,'YTD Raw Data'!$B:$Q,16,FALSE)</f>
        <v>-3.8058210629359102E-2</v>
      </c>
    </row>
    <row r="36" spans="1:13" x14ac:dyDescent="0.25">
      <c r="A36" s="24" t="s">
        <v>32</v>
      </c>
      <c r="B36" s="56">
        <f>VLOOKUP($A36,'YTD Raw Data'!$B:$Q,5,FALSE)</f>
        <v>64.250380862563006</v>
      </c>
      <c r="C36" s="52">
        <f>VLOOKUP($A36,'YTD Raw Data'!$B:$Q,6,FALSE)</f>
        <v>64.679446460980003</v>
      </c>
      <c r="D36" s="53">
        <f>VLOOKUP($A36,'YTD Raw Data'!$B:$Q,7,FALSE)</f>
        <v>98.222601861607302</v>
      </c>
      <c r="E36" s="53">
        <f>VLOOKUP($A36,'YTD Raw Data'!$B:$Q,8,FALSE)</f>
        <v>93.895857379510105</v>
      </c>
      <c r="F36" s="53">
        <f>VLOOKUP($A36,'YTD Raw Data'!$B:$Q,9,FALSE)</f>
        <v>63.108395789201602</v>
      </c>
      <c r="G36" s="53">
        <f>VLOOKUP($A36,'YTD Raw Data'!$B:$Q,10,FALSE)</f>
        <v>60.731320802858399</v>
      </c>
      <c r="H36" s="52">
        <f>VLOOKUP($A36,'YTD Raw Data'!$B:$Q,11,FALSE)</f>
        <v>-0.66337240328094005</v>
      </c>
      <c r="I36" s="52">
        <f>VLOOKUP($A36,'YTD Raw Data'!$B:$Q,12,FALSE)</f>
        <v>4.6080248935895796</v>
      </c>
      <c r="J36" s="52">
        <f>VLOOKUP($A36,'YTD Raw Data'!$B:$Q,13,FALSE)</f>
        <v>3.9140841248282499</v>
      </c>
      <c r="K36" s="52">
        <f>VLOOKUP($A36,'YTD Raw Data'!$B:$Q,14,FALSE)</f>
        <v>3.9857490104315798</v>
      </c>
      <c r="L36" s="52">
        <f>VLOOKUP($A36,'YTD Raw Data'!$B:$Q,15,FALSE)</f>
        <v>6.8965517241379296E-2</v>
      </c>
      <c r="M36" s="57">
        <f>VLOOKUP($A36,'YTD Raw Data'!$B:$Q,16,FALSE)</f>
        <v>-0.59486438424872001</v>
      </c>
    </row>
    <row r="37" spans="1:13" x14ac:dyDescent="0.25">
      <c r="A37" s="24"/>
      <c r="B37" s="23"/>
      <c r="C37" s="54"/>
      <c r="D37" s="55"/>
      <c r="E37" s="55"/>
      <c r="F37" s="55"/>
      <c r="G37" s="55"/>
      <c r="H37" s="54"/>
      <c r="I37" s="54"/>
      <c r="J37" s="54"/>
      <c r="K37" s="54"/>
      <c r="L37" s="54"/>
      <c r="M37" s="58"/>
    </row>
    <row r="38" spans="1:13" x14ac:dyDescent="0.25">
      <c r="A38" s="22" t="s">
        <v>49</v>
      </c>
      <c r="B38" s="23"/>
      <c r="C38" s="54"/>
      <c r="D38" s="55"/>
      <c r="E38" s="55"/>
      <c r="F38" s="55"/>
      <c r="G38" s="55"/>
      <c r="H38" s="54"/>
      <c r="I38" s="54"/>
      <c r="J38" s="54"/>
      <c r="K38" s="54"/>
      <c r="L38" s="54"/>
      <c r="M38" s="58"/>
    </row>
    <row r="39" spans="1:13" x14ac:dyDescent="0.25">
      <c r="A39" s="24" t="s">
        <v>50</v>
      </c>
      <c r="B39" s="56">
        <f>VLOOKUP($A39,'YTD Raw Data'!$B:$Q,5,FALSE)</f>
        <v>63.064921440939301</v>
      </c>
      <c r="C39" s="52">
        <f>VLOOKUP($A39,'YTD Raw Data'!$B:$Q,6,FALSE)</f>
        <v>63.898690551064803</v>
      </c>
      <c r="D39" s="53">
        <f>VLOOKUP($A39,'YTD Raw Data'!$B:$Q,7,FALSE)</f>
        <v>119.572712848507</v>
      </c>
      <c r="E39" s="53">
        <f>VLOOKUP($A39,'YTD Raw Data'!$B:$Q,8,FALSE)</f>
        <v>115.1280408841</v>
      </c>
      <c r="F39" s="53">
        <f>VLOOKUP($A39,'YTD Raw Data'!$B:$Q,9,FALSE)</f>
        <v>75.408437422711302</v>
      </c>
      <c r="G39" s="53">
        <f>VLOOKUP($A39,'YTD Raw Data'!$B:$Q,10,FALSE)</f>
        <v>73.565310582034499</v>
      </c>
      <c r="H39" s="52">
        <f>VLOOKUP($A39,'YTD Raw Data'!$B:$Q,11,FALSE)</f>
        <v>-1.30482972801949</v>
      </c>
      <c r="I39" s="52">
        <f>VLOOKUP($A39,'YTD Raw Data'!$B:$Q,12,FALSE)</f>
        <v>3.8606337172730298</v>
      </c>
      <c r="J39" s="52">
        <f>VLOOKUP($A39,'YTD Raw Data'!$B:$Q,13,FALSE)</f>
        <v>2.5054292928206099</v>
      </c>
      <c r="K39" s="52">
        <f>VLOOKUP($A39,'YTD Raw Data'!$B:$Q,14,FALSE)</f>
        <v>1.58296709297713</v>
      </c>
      <c r="L39" s="52">
        <f>VLOOKUP($A39,'YTD Raw Data'!$B:$Q,15,FALSE)</f>
        <v>-0.89991545443737997</v>
      </c>
      <c r="M39" s="57">
        <f>VLOOKUP($A39,'YTD Raw Data'!$B:$Q,16,FALSE)</f>
        <v>-2.19300281808033</v>
      </c>
    </row>
    <row r="40" spans="1:13" x14ac:dyDescent="0.25">
      <c r="A40" s="24" t="s">
        <v>51</v>
      </c>
      <c r="B40" s="56">
        <f>VLOOKUP($A40,'YTD Raw Data'!$B:$Q,5,FALSE)</f>
        <v>60.450569320236497</v>
      </c>
      <c r="C40" s="52">
        <f>VLOOKUP($A40,'YTD Raw Data'!$B:$Q,6,FALSE)</f>
        <v>60.6038948345794</v>
      </c>
      <c r="D40" s="53">
        <f>VLOOKUP($A40,'YTD Raw Data'!$B:$Q,7,FALSE)</f>
        <v>118.59555062651501</v>
      </c>
      <c r="E40" s="53">
        <f>VLOOKUP($A40,'YTD Raw Data'!$B:$Q,8,FALSE)</f>
        <v>118.09306236203599</v>
      </c>
      <c r="F40" s="53">
        <f>VLOOKUP($A40,'YTD Raw Data'!$B:$Q,9,FALSE)</f>
        <v>71.691685542198101</v>
      </c>
      <c r="G40" s="53">
        <f>VLOOKUP($A40,'YTD Raw Data'!$B:$Q,10,FALSE)</f>
        <v>71.568995320822907</v>
      </c>
      <c r="H40" s="52">
        <f>VLOOKUP($A40,'YTD Raw Data'!$B:$Q,11,FALSE)</f>
        <v>-0.25299613954097799</v>
      </c>
      <c r="I40" s="52">
        <f>VLOOKUP($A40,'YTD Raw Data'!$B:$Q,12,FALSE)</f>
        <v>0.42550193417698301</v>
      </c>
      <c r="J40" s="52">
        <f>VLOOKUP($A40,'YTD Raw Data'!$B:$Q,13,FALSE)</f>
        <v>0.17142929116886399</v>
      </c>
      <c r="K40" s="52">
        <f>VLOOKUP($A40,'YTD Raw Data'!$B:$Q,14,FALSE)</f>
        <v>0.17142929116886399</v>
      </c>
      <c r="L40" s="52">
        <f>VLOOKUP($A40,'YTD Raw Data'!$B:$Q,15,FALSE)</f>
        <v>0</v>
      </c>
      <c r="M40" s="57">
        <f>VLOOKUP($A40,'YTD Raw Data'!$B:$Q,16,FALSE)</f>
        <v>-0.25299613954097799</v>
      </c>
    </row>
    <row r="41" spans="1:13" x14ac:dyDescent="0.25">
      <c r="A41" s="24" t="s">
        <v>52</v>
      </c>
      <c r="B41" s="56">
        <f>VLOOKUP($A41,'YTD Raw Data'!$B:$Q,5,FALSE)</f>
        <v>56.297596895971097</v>
      </c>
      <c r="C41" s="52">
        <f>VLOOKUP($A41,'YTD Raw Data'!$B:$Q,6,FALSE)</f>
        <v>57.8456473177852</v>
      </c>
      <c r="D41" s="53">
        <f>VLOOKUP($A41,'YTD Raw Data'!$B:$Q,7,FALSE)</f>
        <v>134.02915825529399</v>
      </c>
      <c r="E41" s="53">
        <f>VLOOKUP($A41,'YTD Raw Data'!$B:$Q,8,FALSE)</f>
        <v>133.421542135941</v>
      </c>
      <c r="F41" s="53">
        <f>VLOOKUP($A41,'YTD Raw Data'!$B:$Q,9,FALSE)</f>
        <v>75.4551952376288</v>
      </c>
      <c r="G41" s="53">
        <f>VLOOKUP($A41,'YTD Raw Data'!$B:$Q,10,FALSE)</f>
        <v>77.178554709906606</v>
      </c>
      <c r="H41" s="52">
        <f>VLOOKUP($A41,'YTD Raw Data'!$B:$Q,11,FALSE)</f>
        <v>-2.6761744290102301</v>
      </c>
      <c r="I41" s="52">
        <f>VLOOKUP($A41,'YTD Raw Data'!$B:$Q,12,FALSE)</f>
        <v>0.45541080520122601</v>
      </c>
      <c r="J41" s="52">
        <f>VLOOKUP($A41,'YTD Raw Data'!$B:$Q,13,FALSE)</f>
        <v>-2.2329512113247398</v>
      </c>
      <c r="K41" s="52">
        <f>VLOOKUP($A41,'YTD Raw Data'!$B:$Q,14,FALSE)</f>
        <v>-2.2329512113247398</v>
      </c>
      <c r="L41" s="52">
        <f>VLOOKUP($A41,'YTD Raw Data'!$B:$Q,15,FALSE)</f>
        <v>0</v>
      </c>
      <c r="M41" s="57">
        <f>VLOOKUP($A41,'YTD Raw Data'!$B:$Q,16,FALSE)</f>
        <v>-2.6761744290102301</v>
      </c>
    </row>
    <row r="42" spans="1:13" x14ac:dyDescent="0.25">
      <c r="A42" s="24" t="s">
        <v>53</v>
      </c>
      <c r="B42" s="56">
        <f>VLOOKUP($A42,'YTD Raw Data'!$B:$Q,5,FALSE)</f>
        <v>63.447156939201697</v>
      </c>
      <c r="C42" s="52">
        <f>VLOOKUP($A42,'YTD Raw Data'!$B:$Q,6,FALSE)</f>
        <v>63.584257057169403</v>
      </c>
      <c r="D42" s="53">
        <f>VLOOKUP($A42,'YTD Raw Data'!$B:$Q,7,FALSE)</f>
        <v>131.928857396539</v>
      </c>
      <c r="E42" s="53">
        <f>VLOOKUP($A42,'YTD Raw Data'!$B:$Q,8,FALSE)</f>
        <v>129.30235433355099</v>
      </c>
      <c r="F42" s="53">
        <f>VLOOKUP($A42,'YTD Raw Data'!$B:$Q,9,FALSE)</f>
        <v>83.705109200478205</v>
      </c>
      <c r="G42" s="53">
        <f>VLOOKUP($A42,'YTD Raw Data'!$B:$Q,10,FALSE)</f>
        <v>82.215941360417304</v>
      </c>
      <c r="H42" s="52">
        <f>VLOOKUP($A42,'YTD Raw Data'!$B:$Q,11,FALSE)</f>
        <v>-0.21561959565626701</v>
      </c>
      <c r="I42" s="52">
        <f>VLOOKUP($A42,'YTD Raw Data'!$B:$Q,12,FALSE)</f>
        <v>2.0312878883961698</v>
      </c>
      <c r="J42" s="52">
        <f>VLOOKUP($A42,'YTD Raw Data'!$B:$Q,13,FALSE)</f>
        <v>1.8112884380083201</v>
      </c>
      <c r="K42" s="52">
        <f>VLOOKUP($A42,'YTD Raw Data'!$B:$Q,14,FALSE)</f>
        <v>1.7098597199935199</v>
      </c>
      <c r="L42" s="52">
        <f>VLOOKUP($A42,'YTD Raw Data'!$B:$Q,15,FALSE)</f>
        <v>-9.9624235751183995E-2</v>
      </c>
      <c r="M42" s="57">
        <f>VLOOKUP($A42,'YTD Raw Data'!$B:$Q,16,FALSE)</f>
        <v>-0.31502902203314898</v>
      </c>
    </row>
    <row r="43" spans="1:13" x14ac:dyDescent="0.25">
      <c r="A43" s="25" t="s">
        <v>54</v>
      </c>
      <c r="B43" s="56">
        <f>VLOOKUP($A43,'YTD Raw Data'!$B:$Q,5,FALSE)</f>
        <v>68.369091139381894</v>
      </c>
      <c r="C43" s="52">
        <f>VLOOKUP($A43,'YTD Raw Data'!$B:$Q,6,FALSE)</f>
        <v>64.554495255276393</v>
      </c>
      <c r="D43" s="53">
        <f>VLOOKUP($A43,'YTD Raw Data'!$B:$Q,7,FALSE)</f>
        <v>146.66585616386399</v>
      </c>
      <c r="E43" s="53">
        <f>VLOOKUP($A43,'YTD Raw Data'!$B:$Q,8,FALSE)</f>
        <v>131.57252091088</v>
      </c>
      <c r="F43" s="53">
        <f>VLOOKUP($A43,'YTD Raw Data'!$B:$Q,9,FALSE)</f>
        <v>100.274112871027</v>
      </c>
      <c r="G43" s="53">
        <f>VLOOKUP($A43,'YTD Raw Data'!$B:$Q,10,FALSE)</f>
        <v>84.935976768661803</v>
      </c>
      <c r="H43" s="52">
        <f>VLOOKUP($A43,'YTD Raw Data'!$B:$Q,11,FALSE)</f>
        <v>5.9091096119967004</v>
      </c>
      <c r="I43" s="52">
        <f>VLOOKUP($A43,'YTD Raw Data'!$B:$Q,12,FALSE)</f>
        <v>11.4714950724454</v>
      </c>
      <c r="J43" s="52">
        <f>VLOOKUP($A43,'YTD Raw Data'!$B:$Q,13,FALSE)</f>
        <v>18.058467902407699</v>
      </c>
      <c r="K43" s="52">
        <f>VLOOKUP($A43,'YTD Raw Data'!$B:$Q,14,FALSE)</f>
        <v>19.008974550478602</v>
      </c>
      <c r="L43" s="52">
        <f>VLOOKUP($A43,'YTD Raw Data'!$B:$Q,15,FALSE)</f>
        <v>0.80511518145114302</v>
      </c>
      <c r="M43" s="57">
        <f>VLOOKUP($A43,'YTD Raw Data'!$B:$Q,16,FALSE)</f>
        <v>6.7617999320226199</v>
      </c>
    </row>
    <row r="44" spans="1:13" x14ac:dyDescent="0.25">
      <c r="A44" s="24" t="s">
        <v>55</v>
      </c>
      <c r="B44" s="56">
        <f>VLOOKUP($A44,'YTD Raw Data'!$B:$Q,5,FALSE)</f>
        <v>56.411383868357099</v>
      </c>
      <c r="C44" s="52">
        <f>VLOOKUP($A44,'YTD Raw Data'!$B:$Q,6,FALSE)</f>
        <v>57.998805028211599</v>
      </c>
      <c r="D44" s="53">
        <f>VLOOKUP($A44,'YTD Raw Data'!$B:$Q,7,FALSE)</f>
        <v>107.43666111421901</v>
      </c>
      <c r="E44" s="53">
        <f>VLOOKUP($A44,'YTD Raw Data'!$B:$Q,8,FALSE)</f>
        <v>104.892123829651</v>
      </c>
      <c r="F44" s="53">
        <f>VLOOKUP($A44,'YTD Raw Data'!$B:$Q,9,FALSE)</f>
        <v>60.606507316488297</v>
      </c>
      <c r="G44" s="53">
        <f>VLOOKUP($A44,'YTD Raw Data'!$B:$Q,10,FALSE)</f>
        <v>60.836178389910003</v>
      </c>
      <c r="H44" s="52">
        <f>VLOOKUP($A44,'YTD Raw Data'!$B:$Q,11,FALSE)</f>
        <v>-2.7369894243205701</v>
      </c>
      <c r="I44" s="52">
        <f>VLOOKUP($A44,'YTD Raw Data'!$B:$Q,12,FALSE)</f>
        <v>2.4258611530261001</v>
      </c>
      <c r="J44" s="52">
        <f>VLOOKUP($A44,'YTD Raw Data'!$B:$Q,13,FALSE)</f>
        <v>-0.37752383450149501</v>
      </c>
      <c r="K44" s="52">
        <f>VLOOKUP($A44,'YTD Raw Data'!$B:$Q,14,FALSE)</f>
        <v>-0.60727436655350997</v>
      </c>
      <c r="L44" s="52">
        <f>VLOOKUP($A44,'YTD Raw Data'!$B:$Q,15,FALSE)</f>
        <v>-0.23062118198140399</v>
      </c>
      <c r="M44" s="57">
        <f>VLOOKUP($A44,'YTD Raw Data'!$B:$Q,16,FALSE)</f>
        <v>-2.9612985289409002</v>
      </c>
    </row>
    <row r="45" spans="1:13" x14ac:dyDescent="0.25">
      <c r="A45" s="24" t="s">
        <v>56</v>
      </c>
      <c r="B45" s="56">
        <f>VLOOKUP($A45,'YTD Raw Data'!$B:$Q,5,FALSE)</f>
        <v>58.834433396194001</v>
      </c>
      <c r="C45" s="52">
        <f>VLOOKUP($A45,'YTD Raw Data'!$B:$Q,6,FALSE)</f>
        <v>57.745057959355897</v>
      </c>
      <c r="D45" s="53">
        <f>VLOOKUP($A45,'YTD Raw Data'!$B:$Q,7,FALSE)</f>
        <v>104.36701027013901</v>
      </c>
      <c r="E45" s="53">
        <f>VLOOKUP($A45,'YTD Raw Data'!$B:$Q,8,FALSE)</f>
        <v>95.852150085640801</v>
      </c>
      <c r="F45" s="53">
        <f>VLOOKUP($A45,'YTD Raw Data'!$B:$Q,9,FALSE)</f>
        <v>61.403739144984101</v>
      </c>
      <c r="G45" s="53">
        <f>VLOOKUP($A45,'YTD Raw Data'!$B:$Q,10,FALSE)</f>
        <v>55.349879622242099</v>
      </c>
      <c r="H45" s="52">
        <f>VLOOKUP($A45,'YTD Raw Data'!$B:$Q,11,FALSE)</f>
        <v>1.8865258349985701</v>
      </c>
      <c r="I45" s="52">
        <f>VLOOKUP($A45,'YTD Raw Data'!$B:$Q,12,FALSE)</f>
        <v>8.88332726693206</v>
      </c>
      <c r="J45" s="52">
        <f>VLOOKUP($A45,'YTD Raw Data'!$B:$Q,13,FALSE)</f>
        <v>10.9374393658287</v>
      </c>
      <c r="K45" s="52">
        <f>VLOOKUP($A45,'YTD Raw Data'!$B:$Q,14,FALSE)</f>
        <v>10.9374393658287</v>
      </c>
      <c r="L45" s="52">
        <f>VLOOKUP($A45,'YTD Raw Data'!$B:$Q,15,FALSE)</f>
        <v>0</v>
      </c>
      <c r="M45" s="57">
        <f>VLOOKUP($A45,'YTD Raw Data'!$B:$Q,16,FALSE)</f>
        <v>1.8865258349985701</v>
      </c>
    </row>
    <row r="46" spans="1:13" x14ac:dyDescent="0.25">
      <c r="A46" s="25" t="s">
        <v>57</v>
      </c>
      <c r="B46" s="56">
        <f>VLOOKUP($A46,'YTD Raw Data'!$B:$Q,5,FALSE)</f>
        <v>54.539580075868898</v>
      </c>
      <c r="C46" s="52">
        <f>VLOOKUP($A46,'YTD Raw Data'!$B:$Q,6,FALSE)</f>
        <v>54.768591199860303</v>
      </c>
      <c r="D46" s="53">
        <f>VLOOKUP($A46,'YTD Raw Data'!$B:$Q,7,FALSE)</f>
        <v>119.897066238988</v>
      </c>
      <c r="E46" s="53">
        <f>VLOOKUP($A46,'YTD Raw Data'!$B:$Q,8,FALSE)</f>
        <v>116.228534334307</v>
      </c>
      <c r="F46" s="53">
        <f>VLOOKUP($A46,'YTD Raw Data'!$B:$Q,9,FALSE)</f>
        <v>65.391356450030599</v>
      </c>
      <c r="G46" s="53">
        <f>VLOOKUP($A46,'YTD Raw Data'!$B:$Q,10,FALSE)</f>
        <v>63.656730827146298</v>
      </c>
      <c r="H46" s="52">
        <f>VLOOKUP($A46,'YTD Raw Data'!$B:$Q,11,FALSE)</f>
        <v>-0.41814317106619098</v>
      </c>
      <c r="I46" s="52">
        <f>VLOOKUP($A46,'YTD Raw Data'!$B:$Q,12,FALSE)</f>
        <v>3.1563091849103899</v>
      </c>
      <c r="J46" s="52">
        <f>VLOOKUP($A46,'YTD Raw Data'!$B:$Q,13,FALSE)</f>
        <v>2.7249681225297602</v>
      </c>
      <c r="K46" s="52">
        <f>VLOOKUP($A46,'YTD Raw Data'!$B:$Q,14,FALSE)</f>
        <v>3.5290633865507801</v>
      </c>
      <c r="L46" s="52">
        <f>VLOOKUP($A46,'YTD Raw Data'!$B:$Q,15,FALSE)</f>
        <v>0.782765162858851</v>
      </c>
      <c r="M46" s="57">
        <f>VLOOKUP($A46,'YTD Raw Data'!$B:$Q,16,FALSE)</f>
        <v>0.36134891271868003</v>
      </c>
    </row>
    <row r="47" spans="1:13" x14ac:dyDescent="0.25">
      <c r="A47" s="24" t="s">
        <v>58</v>
      </c>
      <c r="B47" s="56">
        <f>VLOOKUP($A47,'YTD Raw Data'!$B:$Q,5,FALSE)</f>
        <v>54.653292010693399</v>
      </c>
      <c r="C47" s="52">
        <f>VLOOKUP($A47,'YTD Raw Data'!$B:$Q,6,FALSE)</f>
        <v>58.456214670210301</v>
      </c>
      <c r="D47" s="53">
        <f>VLOOKUP($A47,'YTD Raw Data'!$B:$Q,7,FALSE)</f>
        <v>90.347919130442307</v>
      </c>
      <c r="E47" s="53">
        <f>VLOOKUP($A47,'YTD Raw Data'!$B:$Q,8,FALSE)</f>
        <v>87.076912265315698</v>
      </c>
      <c r="F47" s="53">
        <f>VLOOKUP($A47,'YTD Raw Data'!$B:$Q,9,FALSE)</f>
        <v>49.3781120679457</v>
      </c>
      <c r="G47" s="53">
        <f>VLOOKUP($A47,'YTD Raw Data'!$B:$Q,10,FALSE)</f>
        <v>50.9018667620036</v>
      </c>
      <c r="H47" s="52">
        <f>VLOOKUP($A47,'YTD Raw Data'!$B:$Q,11,FALSE)</f>
        <v>-6.50559171676045</v>
      </c>
      <c r="I47" s="52">
        <f>VLOOKUP($A47,'YTD Raw Data'!$B:$Q,12,FALSE)</f>
        <v>3.7564571136377198</v>
      </c>
      <c r="J47" s="52">
        <f>VLOOKUP($A47,'YTD Raw Data'!$B:$Q,13,FALSE)</f>
        <v>-2.9935143659511998</v>
      </c>
      <c r="K47" s="52">
        <f>VLOOKUP($A47,'YTD Raw Data'!$B:$Q,14,FALSE)</f>
        <v>-7.8026356806567296</v>
      </c>
      <c r="L47" s="52">
        <f>VLOOKUP($A47,'YTD Raw Data'!$B:$Q,15,FALSE)</f>
        <v>-4.9575255543713297</v>
      </c>
      <c r="M47" s="57">
        <f>VLOOKUP($A47,'YTD Raw Data'!$B:$Q,16,FALSE)</f>
        <v>-11.1406008993103</v>
      </c>
    </row>
    <row r="48" spans="1:13" ht="15" thickBot="1" x14ac:dyDescent="0.3">
      <c r="A48" s="24" t="s">
        <v>59</v>
      </c>
      <c r="B48" s="59">
        <f>VLOOKUP($A48,'YTD Raw Data'!$B:$Q,5,FALSE)</f>
        <v>58.856815103652004</v>
      </c>
      <c r="C48" s="60">
        <f>VLOOKUP($A48,'YTD Raw Data'!$B:$Q,6,FALSE)</f>
        <v>56.579822546841797</v>
      </c>
      <c r="D48" s="61">
        <f>VLOOKUP($A48,'YTD Raw Data'!$B:$Q,7,FALSE)</f>
        <v>119.98080447458</v>
      </c>
      <c r="E48" s="61">
        <f>VLOOKUP($A48,'YTD Raw Data'!$B:$Q,8,FALSE)</f>
        <v>111.92950392358399</v>
      </c>
      <c r="F48" s="61">
        <f>VLOOKUP($A48,'YTD Raw Data'!$B:$Q,9,FALSE)</f>
        <v>70.6168802494782</v>
      </c>
      <c r="G48" s="61">
        <f>VLOOKUP($A48,'YTD Raw Data'!$B:$Q,10,FALSE)</f>
        <v>63.329514697524601</v>
      </c>
      <c r="H48" s="60">
        <f>VLOOKUP($A48,'YTD Raw Data'!$B:$Q,11,FALSE)</f>
        <v>4.0243897105281299</v>
      </c>
      <c r="I48" s="60">
        <f>VLOOKUP($A48,'YTD Raw Data'!$B:$Q,12,FALSE)</f>
        <v>7.1931888097106498</v>
      </c>
      <c r="J48" s="60">
        <f>VLOOKUP($A48,'YTD Raw Data'!$B:$Q,13,FALSE)</f>
        <v>11.507060470555601</v>
      </c>
      <c r="K48" s="60">
        <f>VLOOKUP($A48,'YTD Raw Data'!$B:$Q,14,FALSE)</f>
        <v>3.6908049799454901</v>
      </c>
      <c r="L48" s="60">
        <f>VLOOKUP($A48,'YTD Raw Data'!$B:$Q,15,FALSE)</f>
        <v>-7.0096507410614501</v>
      </c>
      <c r="M48" s="62">
        <f>VLOOKUP($A48,'YTD Raw Data'!$B:$Q,16,FALSE)</f>
        <v>-3.2673566937005498</v>
      </c>
    </row>
    <row r="49" spans="2:13" x14ac:dyDescent="0.25">
      <c r="B49" s="97" t="s">
        <v>76</v>
      </c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</row>
    <row r="50" spans="2:13" x14ac:dyDescent="0.25"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</row>
    <row r="57" spans="2:13" x14ac:dyDescent="0.25">
      <c r="F57" s="51"/>
    </row>
  </sheetData>
  <sheetProtection formatCells="0" formatColumns="0" formatRows="0"/>
  <mergeCells count="7">
    <mergeCell ref="B49:M50"/>
    <mergeCell ref="A1:A3"/>
    <mergeCell ref="B1:M1"/>
    <mergeCell ref="B2:C2"/>
    <mergeCell ref="D2:E2"/>
    <mergeCell ref="F2:G2"/>
    <mergeCell ref="H2:M2"/>
  </mergeCells>
  <pageMargins left="0.7" right="0.7" top="0.75" bottom="0.75" header="0.3" footer="0.3"/>
  <pageSetup scale="5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A54F0F"/>
  </sheetPr>
  <dimension ref="A1:R54"/>
  <sheetViews>
    <sheetView zoomScaleNormal="100" workbookViewId="0">
      <selection activeCell="T5" sqref="T5"/>
    </sheetView>
  </sheetViews>
  <sheetFormatPr defaultColWidth="8.85546875" defaultRowHeight="12.75" x14ac:dyDescent="0.2"/>
  <cols>
    <col min="1" max="1" width="43.28515625" bestFit="1" customWidth="1"/>
    <col min="2" max="2" width="21.7109375" customWidth="1"/>
    <col min="12" max="12" width="12.140625" customWidth="1"/>
  </cols>
  <sheetData>
    <row r="1" spans="1:18" ht="25.5" x14ac:dyDescent="0.35">
      <c r="A1" s="47" t="s">
        <v>79</v>
      </c>
      <c r="B1" s="49"/>
      <c r="C1" s="48" t="s">
        <v>72</v>
      </c>
      <c r="D1" s="50"/>
      <c r="E1" s="1"/>
      <c r="F1" s="107" t="s">
        <v>80</v>
      </c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</row>
    <row r="2" spans="1:18" ht="25.5" x14ac:dyDescent="0.35">
      <c r="A2" s="28"/>
      <c r="B2" s="1"/>
      <c r="C2" s="26"/>
      <c r="D2" s="27"/>
      <c r="E2" s="1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</row>
    <row r="3" spans="1:18" x14ac:dyDescent="0.2">
      <c r="A3" s="29"/>
      <c r="B3" s="1"/>
      <c r="C3" s="29"/>
      <c r="D3" s="30"/>
      <c r="E3" s="1"/>
      <c r="F3" s="1"/>
      <c r="G3" s="16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8" x14ac:dyDescent="0.2">
      <c r="A4" s="1"/>
      <c r="B4" s="1"/>
      <c r="C4" s="1"/>
      <c r="D4" s="1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8" x14ac:dyDescent="0.2">
      <c r="A5" s="1"/>
      <c r="B5" s="1"/>
      <c r="C5" s="1"/>
      <c r="D5" s="1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8" x14ac:dyDescent="0.2">
      <c r="A6" s="2"/>
      <c r="B6" s="31"/>
      <c r="C6" s="108" t="s">
        <v>0</v>
      </c>
      <c r="D6" s="109"/>
      <c r="E6" s="32"/>
      <c r="F6" s="107" t="s">
        <v>80</v>
      </c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</row>
    <row r="7" spans="1:18" x14ac:dyDescent="0.2">
      <c r="A7" s="4"/>
      <c r="B7" s="33"/>
      <c r="C7" s="3"/>
      <c r="D7" s="17"/>
      <c r="E7" s="34"/>
      <c r="F7" s="110" t="s">
        <v>1</v>
      </c>
      <c r="G7" s="111"/>
      <c r="H7" s="110" t="s">
        <v>2</v>
      </c>
      <c r="I7" s="111"/>
      <c r="J7" s="110" t="s">
        <v>3</v>
      </c>
      <c r="K7" s="111"/>
      <c r="L7" s="67" t="s">
        <v>83</v>
      </c>
      <c r="M7" s="68"/>
      <c r="N7" s="68"/>
      <c r="O7" s="68"/>
      <c r="P7" s="68"/>
      <c r="Q7" s="69"/>
    </row>
    <row r="8" spans="1:18" ht="22.5" x14ac:dyDescent="0.2">
      <c r="A8" s="6"/>
      <c r="B8" s="35"/>
      <c r="C8" s="5" t="s">
        <v>4</v>
      </c>
      <c r="D8" s="5" t="s">
        <v>5</v>
      </c>
      <c r="E8" s="36"/>
      <c r="F8" s="5">
        <v>2023</v>
      </c>
      <c r="G8" s="70">
        <v>2022</v>
      </c>
      <c r="H8" s="5">
        <v>2023</v>
      </c>
      <c r="I8" s="70">
        <v>2022</v>
      </c>
      <c r="J8" s="5">
        <v>2023</v>
      </c>
      <c r="K8" s="70">
        <v>2022</v>
      </c>
      <c r="L8" s="5" t="s">
        <v>6</v>
      </c>
      <c r="M8" s="71" t="s">
        <v>2</v>
      </c>
      <c r="N8" s="71" t="s">
        <v>3</v>
      </c>
      <c r="O8" s="72" t="s">
        <v>7</v>
      </c>
      <c r="P8" s="72" t="s">
        <v>8</v>
      </c>
      <c r="Q8" s="73" t="s">
        <v>9</v>
      </c>
    </row>
    <row r="9" spans="1:18" x14ac:dyDescent="0.2">
      <c r="A9" s="37" t="s">
        <v>10</v>
      </c>
      <c r="B9" s="19" t="s">
        <v>10</v>
      </c>
      <c r="C9" s="38" t="s">
        <v>11</v>
      </c>
      <c r="D9" s="39" t="s">
        <v>12</v>
      </c>
      <c r="E9" s="19"/>
      <c r="F9" s="77">
        <v>65.8448147994349</v>
      </c>
      <c r="G9" s="78">
        <v>67.019620218761304</v>
      </c>
      <c r="H9" s="89">
        <v>161.563424935619</v>
      </c>
      <c r="I9" s="90">
        <v>156.82592490328699</v>
      </c>
      <c r="J9" s="89">
        <v>106.38113793248201</v>
      </c>
      <c r="K9" s="90">
        <v>105.10413927474301</v>
      </c>
      <c r="L9" s="77">
        <v>-1.7529275986519699</v>
      </c>
      <c r="M9" s="78">
        <v>3.0208653545344601</v>
      </c>
      <c r="N9" s="78">
        <v>1.21498417336473</v>
      </c>
      <c r="O9" s="78">
        <v>1.69688344371362</v>
      </c>
      <c r="P9" s="78">
        <v>0.47611455387225299</v>
      </c>
      <c r="Q9" s="78">
        <v>-1.2851589881957399</v>
      </c>
      <c r="R9" s="79"/>
    </row>
    <row r="10" spans="1:18" x14ac:dyDescent="0.2">
      <c r="A10" s="40"/>
      <c r="B10" s="19"/>
      <c r="C10" s="41"/>
      <c r="D10" s="42"/>
      <c r="E10" s="1"/>
      <c r="F10" s="81"/>
      <c r="G10" s="81"/>
      <c r="H10" s="81"/>
      <c r="I10" s="81"/>
      <c r="J10" s="80"/>
      <c r="K10" s="80"/>
      <c r="L10" s="81"/>
      <c r="M10" s="81"/>
      <c r="N10" s="81"/>
      <c r="O10" s="81"/>
      <c r="P10" s="81"/>
      <c r="Q10" s="81"/>
      <c r="R10" s="75"/>
    </row>
    <row r="11" spans="1:18" x14ac:dyDescent="0.2">
      <c r="A11" s="37" t="s">
        <v>13</v>
      </c>
      <c r="B11" s="19" t="s">
        <v>13</v>
      </c>
      <c r="C11" s="38" t="s">
        <v>11</v>
      </c>
      <c r="D11" s="39" t="s">
        <v>12</v>
      </c>
      <c r="E11" s="19"/>
      <c r="F11" s="77">
        <v>65.887300469426705</v>
      </c>
      <c r="G11" s="78">
        <v>66.112749816758495</v>
      </c>
      <c r="H11" s="89">
        <v>136.73568601948901</v>
      </c>
      <c r="I11" s="90">
        <v>130.36627417964201</v>
      </c>
      <c r="J11" s="89">
        <v>90.091452296593104</v>
      </c>
      <c r="K11" s="90">
        <v>86.1887286938166</v>
      </c>
      <c r="L11" s="77">
        <v>-0.34100736689470901</v>
      </c>
      <c r="M11" s="78">
        <v>4.8857819094148702</v>
      </c>
      <c r="N11" s="78">
        <v>4.5281136662786503</v>
      </c>
      <c r="O11" s="78">
        <v>5.9355272976305002</v>
      </c>
      <c r="P11" s="78">
        <v>1.3464450682093201</v>
      </c>
      <c r="Q11" s="78">
        <v>1.0008462244408201</v>
      </c>
      <c r="R11" s="79"/>
    </row>
    <row r="12" spans="1:18" x14ac:dyDescent="0.2">
      <c r="A12" s="40"/>
      <c r="B12" s="19"/>
      <c r="C12" s="41"/>
      <c r="D12" s="42"/>
      <c r="E12" s="1"/>
      <c r="F12" s="82"/>
      <c r="G12" s="82"/>
      <c r="H12" s="83"/>
      <c r="I12" s="83"/>
      <c r="J12" s="83"/>
      <c r="K12" s="83"/>
      <c r="L12" s="82"/>
      <c r="M12" s="82"/>
      <c r="N12" s="82"/>
      <c r="O12" s="82"/>
      <c r="P12" s="82"/>
      <c r="Q12" s="82"/>
      <c r="R12" s="75"/>
    </row>
    <row r="13" spans="1:18" x14ac:dyDescent="0.2">
      <c r="A13" s="43" t="s">
        <v>14</v>
      </c>
      <c r="B13" s="19"/>
      <c r="C13" s="7"/>
      <c r="D13" s="18"/>
      <c r="E13" s="1"/>
      <c r="F13" s="76"/>
      <c r="G13" s="76"/>
      <c r="H13" s="88"/>
      <c r="I13" s="88"/>
      <c r="J13" s="88"/>
      <c r="K13" s="88"/>
      <c r="L13" s="76"/>
      <c r="M13" s="76"/>
      <c r="N13" s="76"/>
      <c r="O13" s="76"/>
      <c r="P13" s="76"/>
      <c r="Q13" s="76"/>
      <c r="R13" s="75"/>
    </row>
    <row r="14" spans="1:18" x14ac:dyDescent="0.2">
      <c r="A14" s="37" t="s">
        <v>15</v>
      </c>
      <c r="B14" s="19" t="s">
        <v>15</v>
      </c>
      <c r="C14" s="38" t="s">
        <v>11</v>
      </c>
      <c r="D14" s="39" t="s">
        <v>12</v>
      </c>
      <c r="E14" s="19"/>
      <c r="F14" s="77">
        <v>60.426053361906597</v>
      </c>
      <c r="G14" s="78">
        <v>61.0434784072364</v>
      </c>
      <c r="H14" s="89">
        <v>117.884746535784</v>
      </c>
      <c r="I14" s="90">
        <v>113.599936074246</v>
      </c>
      <c r="J14" s="89">
        <v>71.233099847261599</v>
      </c>
      <c r="K14" s="90">
        <v>69.345352448116799</v>
      </c>
      <c r="L14" s="77">
        <v>-1.01145128265938</v>
      </c>
      <c r="M14" s="78">
        <v>3.7718423175329399</v>
      </c>
      <c r="N14" s="78">
        <v>2.7222406873729801</v>
      </c>
      <c r="O14" s="78">
        <v>3.45595192056245</v>
      </c>
      <c r="P14" s="78">
        <v>0.71426716189189798</v>
      </c>
      <c r="Q14" s="78">
        <v>-0.30440858513805602</v>
      </c>
      <c r="R14" s="79"/>
    </row>
    <row r="15" spans="1:18" x14ac:dyDescent="0.2">
      <c r="A15" s="44" t="s">
        <v>16</v>
      </c>
      <c r="B15" s="19" t="s">
        <v>48</v>
      </c>
      <c r="C15" s="45" t="s">
        <v>11</v>
      </c>
      <c r="D15" s="46" t="s">
        <v>12</v>
      </c>
      <c r="E15" s="19"/>
      <c r="F15" s="84">
        <v>65.671254885427402</v>
      </c>
      <c r="G15" s="85">
        <v>67.163011448092405</v>
      </c>
      <c r="H15" s="91">
        <v>115.95672143058501</v>
      </c>
      <c r="I15" s="92">
        <v>109.54299107746</v>
      </c>
      <c r="J15" s="91">
        <v>76.150234087464796</v>
      </c>
      <c r="K15" s="92">
        <v>73.572371637937707</v>
      </c>
      <c r="L15" s="84">
        <v>-2.2210983851101802</v>
      </c>
      <c r="M15" s="85">
        <v>5.8549892512879902</v>
      </c>
      <c r="N15" s="85">
        <v>3.5038457944690702</v>
      </c>
      <c r="O15" s="85">
        <v>5.0436950866255401</v>
      </c>
      <c r="P15" s="85">
        <v>1.48772181394515</v>
      </c>
      <c r="Q15" s="85">
        <v>-0.76642033634950402</v>
      </c>
      <c r="R15" s="79"/>
    </row>
    <row r="16" spans="1:18" x14ac:dyDescent="0.2">
      <c r="A16" s="44" t="s">
        <v>17</v>
      </c>
      <c r="B16" s="19" t="s">
        <v>17</v>
      </c>
      <c r="C16" s="45" t="s">
        <v>11</v>
      </c>
      <c r="D16" s="46" t="s">
        <v>12</v>
      </c>
      <c r="E16" s="19"/>
      <c r="F16" s="86">
        <v>65.267382918021895</v>
      </c>
      <c r="G16" s="87">
        <v>64.461480846704305</v>
      </c>
      <c r="H16" s="93">
        <v>132.35541970443401</v>
      </c>
      <c r="I16" s="94">
        <v>131.497458033323</v>
      </c>
      <c r="J16" s="93">
        <v>86.384918591248393</v>
      </c>
      <c r="K16" s="94">
        <v>84.765208724054204</v>
      </c>
      <c r="L16" s="86">
        <v>1.2502071946409501</v>
      </c>
      <c r="M16" s="87">
        <v>0.65245494775521296</v>
      </c>
      <c r="N16" s="87">
        <v>1.9108191810947901</v>
      </c>
      <c r="O16" s="87">
        <v>2.0989897337406598</v>
      </c>
      <c r="P16" s="87">
        <v>0.184642370808041</v>
      </c>
      <c r="Q16" s="87">
        <v>1.43715797765319</v>
      </c>
      <c r="R16" s="79"/>
    </row>
    <row r="17" spans="1:18" x14ac:dyDescent="0.2">
      <c r="A17" s="44" t="s">
        <v>18</v>
      </c>
      <c r="B17" s="19" t="s">
        <v>18</v>
      </c>
      <c r="C17" s="45" t="s">
        <v>11</v>
      </c>
      <c r="D17" s="46" t="s">
        <v>12</v>
      </c>
      <c r="E17" s="19"/>
      <c r="F17" s="84">
        <v>72.033831038831593</v>
      </c>
      <c r="G17" s="85">
        <v>70.976131774867596</v>
      </c>
      <c r="H17" s="91">
        <v>204.216404460212</v>
      </c>
      <c r="I17" s="92">
        <v>196.02152045746701</v>
      </c>
      <c r="J17" s="91">
        <v>147.10489974244601</v>
      </c>
      <c r="K17" s="92">
        <v>139.12849266699101</v>
      </c>
      <c r="L17" s="84">
        <v>1.49021824311156</v>
      </c>
      <c r="M17" s="85">
        <v>4.1806042436668696</v>
      </c>
      <c r="N17" s="85">
        <v>5.7331226138898597</v>
      </c>
      <c r="O17" s="85">
        <v>7.5205967051813403</v>
      </c>
      <c r="P17" s="85">
        <v>1.6905526358271601</v>
      </c>
      <c r="Q17" s="85">
        <v>3.2059638027272199</v>
      </c>
      <c r="R17" s="79"/>
    </row>
    <row r="18" spans="1:18" x14ac:dyDescent="0.2">
      <c r="A18" s="40"/>
      <c r="B18" s="19"/>
      <c r="C18" s="41"/>
      <c r="D18" s="42"/>
      <c r="E18" s="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75"/>
    </row>
    <row r="19" spans="1:18" x14ac:dyDescent="0.2">
      <c r="A19" s="43" t="s">
        <v>19</v>
      </c>
      <c r="B19" s="19"/>
      <c r="C19" s="7"/>
      <c r="D19" s="18"/>
      <c r="E19" s="1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</row>
    <row r="20" spans="1:18" x14ac:dyDescent="0.2">
      <c r="A20" s="37" t="s">
        <v>20</v>
      </c>
      <c r="B20" s="19" t="s">
        <v>20</v>
      </c>
      <c r="C20" s="38" t="s">
        <v>11</v>
      </c>
      <c r="D20" s="39" t="s">
        <v>12</v>
      </c>
      <c r="E20" s="19"/>
      <c r="F20" s="77">
        <v>75.078548320530402</v>
      </c>
      <c r="G20" s="78">
        <v>77.850039274160196</v>
      </c>
      <c r="H20" s="89">
        <v>218.11840758062701</v>
      </c>
      <c r="I20" s="90">
        <v>204.061015083239</v>
      </c>
      <c r="J20" s="89">
        <v>163.760134031392</v>
      </c>
      <c r="K20" s="90">
        <v>158.861580385552</v>
      </c>
      <c r="L20" s="77">
        <v>-3.5600379646176599</v>
      </c>
      <c r="M20" s="78">
        <v>6.8888182741093598</v>
      </c>
      <c r="N20" s="78">
        <v>3.0835357636198801</v>
      </c>
      <c r="O20" s="78">
        <v>3.0835357636198801</v>
      </c>
      <c r="P20" s="78">
        <v>0</v>
      </c>
      <c r="Q20" s="78">
        <v>-3.5600379646176599</v>
      </c>
      <c r="R20" s="79"/>
    </row>
    <row r="21" spans="1:18" x14ac:dyDescent="0.2">
      <c r="A21" s="44" t="s">
        <v>21</v>
      </c>
      <c r="B21" s="19" t="s">
        <v>21</v>
      </c>
      <c r="C21" s="45" t="s">
        <v>11</v>
      </c>
      <c r="D21" s="46" t="s">
        <v>12</v>
      </c>
      <c r="E21" s="19"/>
      <c r="F21" s="84">
        <v>68.677847523488595</v>
      </c>
      <c r="G21" s="85">
        <v>70.461723985992904</v>
      </c>
      <c r="H21" s="91">
        <v>152.83190515400801</v>
      </c>
      <c r="I21" s="92">
        <v>137.822137652301</v>
      </c>
      <c r="J21" s="91">
        <v>104.96166278891199</v>
      </c>
      <c r="K21" s="92">
        <v>97.111854224159899</v>
      </c>
      <c r="L21" s="84">
        <v>-2.5316957371903501</v>
      </c>
      <c r="M21" s="85">
        <v>10.8906796523311</v>
      </c>
      <c r="N21" s="85">
        <v>8.0832650426316501</v>
      </c>
      <c r="O21" s="85">
        <v>24.105385281158298</v>
      </c>
      <c r="P21" s="85">
        <v>14.8238677210639</v>
      </c>
      <c r="Q21" s="85">
        <v>11.9168767566927</v>
      </c>
      <c r="R21" s="79"/>
    </row>
    <row r="22" spans="1:18" x14ac:dyDescent="0.2">
      <c r="A22" s="44" t="s">
        <v>22</v>
      </c>
      <c r="B22" s="19" t="s">
        <v>22</v>
      </c>
      <c r="C22" s="45" t="s">
        <v>11</v>
      </c>
      <c r="D22" s="46" t="s">
        <v>12</v>
      </c>
      <c r="E22" s="19"/>
      <c r="F22" s="86">
        <v>69.696765976836303</v>
      </c>
      <c r="G22" s="87">
        <v>70.606930647464296</v>
      </c>
      <c r="H22" s="93">
        <v>164.85983382544401</v>
      </c>
      <c r="I22" s="94">
        <v>152.38614374714501</v>
      </c>
      <c r="J22" s="93">
        <v>114.90197257112099</v>
      </c>
      <c r="K22" s="94">
        <v>107.595178831892</v>
      </c>
      <c r="L22" s="86">
        <v>-1.2890585418199101</v>
      </c>
      <c r="M22" s="87">
        <v>8.1855802447471895</v>
      </c>
      <c r="N22" s="87">
        <v>6.7910047815848404</v>
      </c>
      <c r="O22" s="87">
        <v>9.7517739527068397</v>
      </c>
      <c r="P22" s="87">
        <v>2.7724892908138901</v>
      </c>
      <c r="Q22" s="87">
        <v>1.4476917389696999</v>
      </c>
      <c r="R22" s="79"/>
    </row>
    <row r="23" spans="1:18" x14ac:dyDescent="0.2">
      <c r="A23" s="44" t="s">
        <v>23</v>
      </c>
      <c r="B23" s="19" t="s">
        <v>23</v>
      </c>
      <c r="C23" s="45" t="s">
        <v>11</v>
      </c>
      <c r="D23" s="46" t="s">
        <v>12</v>
      </c>
      <c r="E23" s="19"/>
      <c r="F23" s="84">
        <v>71.664337228154494</v>
      </c>
      <c r="G23" s="85">
        <v>67.400120772046407</v>
      </c>
      <c r="H23" s="91">
        <v>171.26869985801801</v>
      </c>
      <c r="I23" s="92">
        <v>157.136109713135</v>
      </c>
      <c r="J23" s="91">
        <v>122.738578632526</v>
      </c>
      <c r="K23" s="92">
        <v>105.909927723148</v>
      </c>
      <c r="L23" s="84">
        <v>6.3267193103852302</v>
      </c>
      <c r="M23" s="85">
        <v>8.9938526355804598</v>
      </c>
      <c r="N23" s="85">
        <v>15.889587757408499</v>
      </c>
      <c r="O23" s="85">
        <v>15.902979205034701</v>
      </c>
      <c r="P23" s="85">
        <v>1.15553501271088E-2</v>
      </c>
      <c r="Q23" s="85">
        <v>6.3390057350802103</v>
      </c>
      <c r="R23" s="79"/>
    </row>
    <row r="24" spans="1:18" x14ac:dyDescent="0.2">
      <c r="A24" s="44" t="s">
        <v>24</v>
      </c>
      <c r="B24" s="19" t="s">
        <v>24</v>
      </c>
      <c r="C24" s="45" t="s">
        <v>11</v>
      </c>
      <c r="D24" s="46" t="s">
        <v>12</v>
      </c>
      <c r="E24" s="19"/>
      <c r="F24" s="86">
        <v>63.514373102662802</v>
      </c>
      <c r="G24" s="87">
        <v>65.891062929666802</v>
      </c>
      <c r="H24" s="93">
        <v>102.36028779610101</v>
      </c>
      <c r="I24" s="94">
        <v>97.068612088093602</v>
      </c>
      <c r="J24" s="93">
        <v>65.013495099775596</v>
      </c>
      <c r="K24" s="94">
        <v>63.959540275919899</v>
      </c>
      <c r="L24" s="86">
        <v>-3.60699876634395</v>
      </c>
      <c r="M24" s="87">
        <v>5.4514797257077001</v>
      </c>
      <c r="N24" s="87">
        <v>1.6478461529099799</v>
      </c>
      <c r="O24" s="87">
        <v>3.76755171998489</v>
      </c>
      <c r="P24" s="87">
        <v>2.0853423336547698</v>
      </c>
      <c r="Q24" s="87">
        <v>-1.59687470493815</v>
      </c>
      <c r="R24" s="79"/>
    </row>
    <row r="25" spans="1:18" x14ac:dyDescent="0.2">
      <c r="A25" s="44" t="s">
        <v>25</v>
      </c>
      <c r="B25" s="19" t="s">
        <v>25</v>
      </c>
      <c r="C25" s="45" t="s">
        <v>11</v>
      </c>
      <c r="D25" s="46" t="s">
        <v>12</v>
      </c>
      <c r="E25" s="19"/>
      <c r="F25" s="84">
        <v>74.480878329997907</v>
      </c>
      <c r="G25" s="85">
        <v>72.563203407567798</v>
      </c>
      <c r="H25" s="91">
        <v>137.586728785357</v>
      </c>
      <c r="I25" s="92">
        <v>128.09184808001999</v>
      </c>
      <c r="J25" s="91">
        <v>102.475804064846</v>
      </c>
      <c r="K25" s="92">
        <v>92.947548270818402</v>
      </c>
      <c r="L25" s="84">
        <v>2.6427649722946098</v>
      </c>
      <c r="M25" s="85">
        <v>7.4125565737838501</v>
      </c>
      <c r="N25" s="85">
        <v>10.2512179947619</v>
      </c>
      <c r="O25" s="85">
        <v>10.2512179947619</v>
      </c>
      <c r="P25" s="85">
        <v>0</v>
      </c>
      <c r="Q25" s="85">
        <v>2.6427649722946098</v>
      </c>
      <c r="R25" s="79"/>
    </row>
    <row r="26" spans="1:18" x14ac:dyDescent="0.2">
      <c r="A26" s="44" t="s">
        <v>26</v>
      </c>
      <c r="B26" s="19" t="s">
        <v>26</v>
      </c>
      <c r="C26" s="45" t="s">
        <v>11</v>
      </c>
      <c r="D26" s="46" t="s">
        <v>12</v>
      </c>
      <c r="E26" s="19"/>
      <c r="F26" s="86">
        <v>52.441963666037097</v>
      </c>
      <c r="G26" s="87">
        <v>50.8675400044119</v>
      </c>
      <c r="H26" s="93">
        <v>142.641177461399</v>
      </c>
      <c r="I26" s="94">
        <v>140.080009507368</v>
      </c>
      <c r="J26" s="93">
        <v>74.803834457114704</v>
      </c>
      <c r="K26" s="94">
        <v>71.255254874344502</v>
      </c>
      <c r="L26" s="86">
        <v>3.0951440967827901</v>
      </c>
      <c r="M26" s="87">
        <v>1.82836077969905</v>
      </c>
      <c r="N26" s="87">
        <v>4.9800952772225999</v>
      </c>
      <c r="O26" s="87">
        <v>4.36768870638062</v>
      </c>
      <c r="P26" s="87">
        <v>-0.58335493907181701</v>
      </c>
      <c r="Q26" s="87">
        <v>2.49373348175101</v>
      </c>
      <c r="R26" s="79"/>
    </row>
    <row r="27" spans="1:18" x14ac:dyDescent="0.2">
      <c r="A27" s="44" t="s">
        <v>27</v>
      </c>
      <c r="B27" s="19" t="s">
        <v>27</v>
      </c>
      <c r="C27" s="45" t="s">
        <v>11</v>
      </c>
      <c r="D27" s="46" t="s">
        <v>12</v>
      </c>
      <c r="E27" s="19"/>
      <c r="F27" s="84">
        <v>57.579319347699702</v>
      </c>
      <c r="G27" s="85">
        <v>56.362977523110303</v>
      </c>
      <c r="H27" s="91">
        <v>128.17180314657199</v>
      </c>
      <c r="I27" s="92">
        <v>126.007110663953</v>
      </c>
      <c r="J27" s="91">
        <v>73.8004518474702</v>
      </c>
      <c r="K27" s="92">
        <v>71.021359461044696</v>
      </c>
      <c r="L27" s="84">
        <v>2.1580510435074198</v>
      </c>
      <c r="M27" s="85">
        <v>1.7179129584144699</v>
      </c>
      <c r="N27" s="85">
        <v>3.9130374404475101</v>
      </c>
      <c r="O27" s="85">
        <v>5.8455639398230304</v>
      </c>
      <c r="P27" s="85">
        <v>1.8597536430239101</v>
      </c>
      <c r="Q27" s="85">
        <v>4.0579391194312802</v>
      </c>
      <c r="R27" s="79"/>
    </row>
    <row r="28" spans="1:18" x14ac:dyDescent="0.2">
      <c r="A28" s="44" t="s">
        <v>28</v>
      </c>
      <c r="B28" s="19" t="s">
        <v>28</v>
      </c>
      <c r="C28" s="45" t="s">
        <v>11</v>
      </c>
      <c r="D28" s="46" t="s">
        <v>12</v>
      </c>
      <c r="E28" s="19"/>
      <c r="F28" s="86">
        <v>64.231115744859196</v>
      </c>
      <c r="G28" s="87">
        <v>68.2950604130301</v>
      </c>
      <c r="H28" s="93">
        <v>118.388504194712</v>
      </c>
      <c r="I28" s="94">
        <v>112.023285972715</v>
      </c>
      <c r="J28" s="93">
        <v>76.042257157913198</v>
      </c>
      <c r="K28" s="94">
        <v>76.506370831727594</v>
      </c>
      <c r="L28" s="86">
        <v>-5.9505689629575604</v>
      </c>
      <c r="M28" s="87">
        <v>5.68204919783114</v>
      </c>
      <c r="N28" s="87">
        <v>-0.60663402115253795</v>
      </c>
      <c r="O28" s="87">
        <v>-0.58917208053784198</v>
      </c>
      <c r="P28" s="87">
        <v>1.7568517217146799E-2</v>
      </c>
      <c r="Q28" s="87">
        <v>-5.9340458724731899</v>
      </c>
      <c r="R28" s="79"/>
    </row>
    <row r="29" spans="1:18" x14ac:dyDescent="0.2">
      <c r="A29" s="44" t="s">
        <v>29</v>
      </c>
      <c r="B29" s="19" t="s">
        <v>29</v>
      </c>
      <c r="C29" s="45" t="s">
        <v>11</v>
      </c>
      <c r="D29" s="46" t="s">
        <v>12</v>
      </c>
      <c r="E29" s="19"/>
      <c r="F29" s="84">
        <v>63.416559480304699</v>
      </c>
      <c r="G29" s="85">
        <v>65.627689916853896</v>
      </c>
      <c r="H29" s="91">
        <v>97.477578200509598</v>
      </c>
      <c r="I29" s="92">
        <v>91.158727688959104</v>
      </c>
      <c r="J29" s="91">
        <v>61.8169263594868</v>
      </c>
      <c r="K29" s="92">
        <v>59.825367139859303</v>
      </c>
      <c r="L29" s="84">
        <v>-3.3692035166109102</v>
      </c>
      <c r="M29" s="85">
        <v>6.9317010798032204</v>
      </c>
      <c r="N29" s="85">
        <v>3.3289544466506298</v>
      </c>
      <c r="O29" s="85">
        <v>3.3140826915489199</v>
      </c>
      <c r="P29" s="85">
        <v>-1.43926309729418E-2</v>
      </c>
      <c r="Q29" s="85">
        <v>-3.3831112305549702</v>
      </c>
      <c r="R29" s="79"/>
    </row>
    <row r="30" spans="1:18" x14ac:dyDescent="0.2">
      <c r="A30" s="44" t="s">
        <v>30</v>
      </c>
      <c r="B30" s="19" t="s">
        <v>30</v>
      </c>
      <c r="C30" s="45" t="s">
        <v>11</v>
      </c>
      <c r="D30" s="46" t="s">
        <v>12</v>
      </c>
      <c r="E30" s="19"/>
      <c r="F30" s="86">
        <v>69.851607355837203</v>
      </c>
      <c r="G30" s="87">
        <v>71.9124987324372</v>
      </c>
      <c r="H30" s="93">
        <v>96.603265379056197</v>
      </c>
      <c r="I30" s="94">
        <v>93.996724178019406</v>
      </c>
      <c r="J30" s="93">
        <v>67.478933625495699</v>
      </c>
      <c r="K30" s="94">
        <v>67.595393083050695</v>
      </c>
      <c r="L30" s="86">
        <v>-2.8658319665234702</v>
      </c>
      <c r="M30" s="87">
        <v>2.7730128085105301</v>
      </c>
      <c r="N30" s="87">
        <v>-0.172289045515022</v>
      </c>
      <c r="O30" s="87">
        <v>1.3793466993241601</v>
      </c>
      <c r="P30" s="87">
        <v>1.5543136570031399</v>
      </c>
      <c r="Q30" s="87">
        <v>-1.3560623271627601</v>
      </c>
      <c r="R30" s="79"/>
    </row>
    <row r="31" spans="1:18" x14ac:dyDescent="0.2">
      <c r="A31" s="19" t="s">
        <v>78</v>
      </c>
      <c r="B31" s="19" t="s">
        <v>78</v>
      </c>
      <c r="C31" s="45" t="s">
        <v>11</v>
      </c>
      <c r="D31" s="46" t="s">
        <v>12</v>
      </c>
      <c r="E31" s="19"/>
      <c r="F31" s="84">
        <v>68.654506012536103</v>
      </c>
      <c r="G31" s="85">
        <v>65.500254983019204</v>
      </c>
      <c r="H31" s="91">
        <v>185.32082335784099</v>
      </c>
      <c r="I31" s="92">
        <v>185.14434691139101</v>
      </c>
      <c r="J31" s="91">
        <v>127.23109581468999</v>
      </c>
      <c r="K31" s="92">
        <v>121.27001931360699</v>
      </c>
      <c r="L31" s="84">
        <v>4.8156316801127304</v>
      </c>
      <c r="M31" s="85">
        <v>9.5318301311204404E-2</v>
      </c>
      <c r="N31" s="85">
        <v>4.9155401597388302</v>
      </c>
      <c r="O31" s="85">
        <v>8.4209040140568607</v>
      </c>
      <c r="P31" s="85">
        <v>3.3411293017039698</v>
      </c>
      <c r="Q31" s="85">
        <v>8.3176574629430995</v>
      </c>
      <c r="R31" s="79"/>
    </row>
    <row r="32" spans="1:18" x14ac:dyDescent="0.2">
      <c r="A32" s="44" t="s">
        <v>31</v>
      </c>
      <c r="B32" s="19" t="s">
        <v>31</v>
      </c>
      <c r="C32" s="45" t="s">
        <v>11</v>
      </c>
      <c r="D32" s="46" t="s">
        <v>12</v>
      </c>
      <c r="E32" s="19"/>
      <c r="F32" s="86">
        <v>66.588974536952406</v>
      </c>
      <c r="G32" s="87">
        <v>65.561779217468199</v>
      </c>
      <c r="H32" s="93">
        <v>110.282779551663</v>
      </c>
      <c r="I32" s="94">
        <v>104.639836963669</v>
      </c>
      <c r="J32" s="93">
        <v>73.436171994300906</v>
      </c>
      <c r="K32" s="94">
        <v>68.603738883640005</v>
      </c>
      <c r="L32" s="86">
        <v>1.5667593706952601</v>
      </c>
      <c r="M32" s="87">
        <v>5.3927287653871296</v>
      </c>
      <c r="N32" s="87">
        <v>7.0439792193502804</v>
      </c>
      <c r="O32" s="87">
        <v>9.4739792108944894</v>
      </c>
      <c r="P32" s="87">
        <v>2.2700949733611302</v>
      </c>
      <c r="Q32" s="87">
        <v>3.8724212697752098</v>
      </c>
      <c r="R32" s="79"/>
    </row>
    <row r="33" spans="1:18" x14ac:dyDescent="0.2">
      <c r="A33" s="44" t="s">
        <v>32</v>
      </c>
      <c r="B33" s="19" t="s">
        <v>32</v>
      </c>
      <c r="C33" s="45" t="s">
        <v>11</v>
      </c>
      <c r="D33" s="46" t="s">
        <v>12</v>
      </c>
      <c r="E33" s="19"/>
      <c r="F33" s="84">
        <v>64.005913607967798</v>
      </c>
      <c r="G33" s="85">
        <v>68.531701890989893</v>
      </c>
      <c r="H33" s="91">
        <v>101.12453795522801</v>
      </c>
      <c r="I33" s="92">
        <v>94.906644859600704</v>
      </c>
      <c r="J33" s="91">
        <v>64.725684400079999</v>
      </c>
      <c r="K33" s="92">
        <v>65.041138929922099</v>
      </c>
      <c r="L33" s="84">
        <v>-6.60393388481892</v>
      </c>
      <c r="M33" s="85">
        <v>6.5515887795063801</v>
      </c>
      <c r="N33" s="85">
        <v>-0.48500769671635802</v>
      </c>
      <c r="O33" s="85">
        <v>-0.41637666754167901</v>
      </c>
      <c r="P33" s="85">
        <v>6.8965517241379296E-2</v>
      </c>
      <c r="Q33" s="85">
        <v>-6.53952280473949</v>
      </c>
      <c r="R33" s="79"/>
    </row>
    <row r="34" spans="1:18" x14ac:dyDescent="0.2">
      <c r="A34" s="44" t="s">
        <v>33</v>
      </c>
      <c r="B34" s="19" t="s">
        <v>33</v>
      </c>
      <c r="C34" s="45" t="s">
        <v>11</v>
      </c>
      <c r="D34" s="46" t="s">
        <v>12</v>
      </c>
      <c r="E34" s="19"/>
      <c r="F34" s="86">
        <v>63.966835570857597</v>
      </c>
      <c r="G34" s="87">
        <v>69.5492197209484</v>
      </c>
      <c r="H34" s="93">
        <v>94.337735005753302</v>
      </c>
      <c r="I34" s="94">
        <v>89.580010860819797</v>
      </c>
      <c r="J34" s="93">
        <v>60.3448638324016</v>
      </c>
      <c r="K34" s="94">
        <v>62.3021985796411</v>
      </c>
      <c r="L34" s="86">
        <v>-8.0265230472591202</v>
      </c>
      <c r="M34" s="87">
        <v>5.3111448628036797</v>
      </c>
      <c r="N34" s="87">
        <v>-3.1416784509417002</v>
      </c>
      <c r="O34" s="87">
        <v>-2.5166674559392299</v>
      </c>
      <c r="P34" s="87">
        <v>0.64528373505408898</v>
      </c>
      <c r="Q34" s="87">
        <v>-7.4330331599193604</v>
      </c>
      <c r="R34" s="79"/>
    </row>
    <row r="35" spans="1:18" x14ac:dyDescent="0.2">
      <c r="A35" s="44" t="s">
        <v>75</v>
      </c>
      <c r="B35" s="44" t="s">
        <v>46</v>
      </c>
      <c r="C35" s="45" t="s">
        <v>11</v>
      </c>
      <c r="D35" s="46" t="s">
        <v>12</v>
      </c>
      <c r="E35" s="19"/>
      <c r="F35" s="84">
        <v>62.308360843826001</v>
      </c>
      <c r="G35" s="85">
        <v>61.241766272493997</v>
      </c>
      <c r="H35" s="91">
        <v>124.92041030652101</v>
      </c>
      <c r="I35" s="92">
        <v>122.701857247351</v>
      </c>
      <c r="J35" s="91">
        <v>77.835860021375495</v>
      </c>
      <c r="K35" s="92">
        <v>75.1447846274325</v>
      </c>
      <c r="L35" s="84">
        <v>1.7416130138804</v>
      </c>
      <c r="M35" s="85">
        <v>1.8080843346139801</v>
      </c>
      <c r="N35" s="85">
        <v>3.5811871805679498</v>
      </c>
      <c r="O35" s="85">
        <v>3.46569449809</v>
      </c>
      <c r="P35" s="85">
        <v>-0.111499670569155</v>
      </c>
      <c r="Q35" s="85">
        <v>1.6281714505381799</v>
      </c>
      <c r="R35" s="79"/>
    </row>
    <row r="36" spans="1:18" x14ac:dyDescent="0.2">
      <c r="A36" s="44" t="s">
        <v>34</v>
      </c>
      <c r="B36" s="19" t="s">
        <v>34</v>
      </c>
      <c r="C36" s="45" t="s">
        <v>11</v>
      </c>
      <c r="D36" s="46" t="s">
        <v>12</v>
      </c>
      <c r="E36" s="19"/>
      <c r="F36" s="86">
        <v>73.213001455910401</v>
      </c>
      <c r="G36" s="87">
        <v>67.291246493076201</v>
      </c>
      <c r="H36" s="93">
        <v>114.54951850432001</v>
      </c>
      <c r="I36" s="94">
        <v>111.808798452857</v>
      </c>
      <c r="J36" s="93">
        <v>83.8651406503066</v>
      </c>
      <c r="K36" s="94">
        <v>75.237534167859096</v>
      </c>
      <c r="L36" s="86">
        <v>8.8001861630598199</v>
      </c>
      <c r="M36" s="87">
        <v>2.4512561528141501</v>
      </c>
      <c r="N36" s="87">
        <v>11.467157420655001</v>
      </c>
      <c r="O36" s="87">
        <v>7.3985867079556504</v>
      </c>
      <c r="P36" s="87">
        <v>-3.65001746419839</v>
      </c>
      <c r="Q36" s="87">
        <v>4.8289603670277703</v>
      </c>
      <c r="R36" s="79"/>
    </row>
    <row r="37" spans="1:18" x14ac:dyDescent="0.2">
      <c r="A37" s="44" t="s">
        <v>35</v>
      </c>
      <c r="B37" s="19" t="s">
        <v>35</v>
      </c>
      <c r="C37" s="45" t="s">
        <v>11</v>
      </c>
      <c r="D37" s="46" t="s">
        <v>12</v>
      </c>
      <c r="E37" s="19"/>
      <c r="F37" s="84">
        <v>74.642135932458501</v>
      </c>
      <c r="G37" s="85">
        <v>75.339991581525197</v>
      </c>
      <c r="H37" s="91">
        <v>198.08614022302299</v>
      </c>
      <c r="I37" s="92">
        <v>198.45902430848301</v>
      </c>
      <c r="J37" s="91">
        <v>147.85572604862901</v>
      </c>
      <c r="K37" s="92">
        <v>149.51901220678801</v>
      </c>
      <c r="L37" s="84">
        <v>-0.92627518853863</v>
      </c>
      <c r="M37" s="85">
        <v>-0.187889710109822</v>
      </c>
      <c r="N37" s="85">
        <v>-1.1124245228818801</v>
      </c>
      <c r="O37" s="85">
        <v>1.5621148850401601</v>
      </c>
      <c r="P37" s="85">
        <v>2.70462633451957</v>
      </c>
      <c r="Q37" s="85">
        <v>1.7532988633016</v>
      </c>
      <c r="R37" s="79"/>
    </row>
    <row r="38" spans="1:18" x14ac:dyDescent="0.2">
      <c r="A38" s="44" t="s">
        <v>36</v>
      </c>
      <c r="B38" s="19" t="s">
        <v>47</v>
      </c>
      <c r="C38" s="45" t="s">
        <v>11</v>
      </c>
      <c r="D38" s="46" t="s">
        <v>12</v>
      </c>
      <c r="E38" s="19"/>
      <c r="F38" s="86">
        <v>62.886657349911303</v>
      </c>
      <c r="G38" s="87">
        <v>64.590324016677101</v>
      </c>
      <c r="H38" s="93">
        <v>113.508536430769</v>
      </c>
      <c r="I38" s="94">
        <v>112.44723007373899</v>
      </c>
      <c r="J38" s="93">
        <v>71.381724368117403</v>
      </c>
      <c r="K38" s="94">
        <v>72.630030252406499</v>
      </c>
      <c r="L38" s="86">
        <v>-2.6376499773028499</v>
      </c>
      <c r="M38" s="87">
        <v>0.943826145236768</v>
      </c>
      <c r="N38" s="87">
        <v>-1.7187186621717001</v>
      </c>
      <c r="O38" s="87">
        <v>-2.03956570022366</v>
      </c>
      <c r="P38" s="87">
        <v>-0.326457931443834</v>
      </c>
      <c r="Q38" s="87">
        <v>-2.9554970911920502</v>
      </c>
      <c r="R38" s="79"/>
    </row>
    <row r="39" spans="1:18" x14ac:dyDescent="0.2">
      <c r="A39" s="44" t="s">
        <v>37</v>
      </c>
      <c r="B39" s="19" t="s">
        <v>37</v>
      </c>
      <c r="C39" s="45" t="s">
        <v>11</v>
      </c>
      <c r="D39" s="46" t="s">
        <v>12</v>
      </c>
      <c r="E39" s="19"/>
      <c r="F39" s="84">
        <v>63.994969730646602</v>
      </c>
      <c r="G39" s="85">
        <v>69.578762899980504</v>
      </c>
      <c r="H39" s="91">
        <v>121.66606695975599</v>
      </c>
      <c r="I39" s="92">
        <v>131.24614272388001</v>
      </c>
      <c r="J39" s="91">
        <v>77.860162723364397</v>
      </c>
      <c r="K39" s="92">
        <v>91.319442461218898</v>
      </c>
      <c r="L39" s="84">
        <v>-8.0251400522320395</v>
      </c>
      <c r="M39" s="85">
        <v>-7.2993198621302904</v>
      </c>
      <c r="N39" s="85">
        <v>-14.7386792725659</v>
      </c>
      <c r="O39" s="85">
        <v>-13.990088931443401</v>
      </c>
      <c r="P39" s="85">
        <v>0.87799524419242703</v>
      </c>
      <c r="Q39" s="85">
        <v>-7.2176051560379904</v>
      </c>
      <c r="R39" s="79"/>
    </row>
    <row r="40" spans="1:18" x14ac:dyDescent="0.2">
      <c r="A40" s="44" t="s">
        <v>38</v>
      </c>
      <c r="B40" s="19" t="s">
        <v>38</v>
      </c>
      <c r="C40" s="45" t="s">
        <v>11</v>
      </c>
      <c r="D40" s="46" t="s">
        <v>12</v>
      </c>
      <c r="E40" s="19"/>
      <c r="F40" s="86">
        <v>59.498343011766103</v>
      </c>
      <c r="G40" s="87">
        <v>59.210135540741199</v>
      </c>
      <c r="H40" s="93">
        <v>128.23291707546301</v>
      </c>
      <c r="I40" s="94">
        <v>119.858364086528</v>
      </c>
      <c r="J40" s="93">
        <v>76.296460855553093</v>
      </c>
      <c r="K40" s="94">
        <v>70.968299832548695</v>
      </c>
      <c r="L40" s="86">
        <v>0.48675360796399197</v>
      </c>
      <c r="M40" s="87">
        <v>6.9870409568492597</v>
      </c>
      <c r="N40" s="87">
        <v>7.5078042387606398</v>
      </c>
      <c r="O40" s="87">
        <v>11.7196672843536</v>
      </c>
      <c r="P40" s="87">
        <v>3.9177277179235999</v>
      </c>
      <c r="Q40" s="87">
        <v>4.4235510069047903</v>
      </c>
      <c r="R40" s="79"/>
    </row>
    <row r="41" spans="1:18" x14ac:dyDescent="0.2">
      <c r="A41" s="44" t="s">
        <v>39</v>
      </c>
      <c r="B41" s="19" t="s">
        <v>39</v>
      </c>
      <c r="C41" s="45" t="s">
        <v>11</v>
      </c>
      <c r="D41" s="46" t="s">
        <v>12</v>
      </c>
      <c r="E41" s="19"/>
      <c r="F41" s="84">
        <v>69.067580219593097</v>
      </c>
      <c r="G41" s="85">
        <v>64.560074498027603</v>
      </c>
      <c r="H41" s="91">
        <v>133.10557780584699</v>
      </c>
      <c r="I41" s="92">
        <v>134.33122313701301</v>
      </c>
      <c r="J41" s="91">
        <v>91.932801727806606</v>
      </c>
      <c r="K41" s="92">
        <v>86.724337731367598</v>
      </c>
      <c r="L41" s="84">
        <v>6.9818781291883001</v>
      </c>
      <c r="M41" s="85">
        <v>-0.91240539804799703</v>
      </c>
      <c r="N41" s="85">
        <v>6.0057696982044604</v>
      </c>
      <c r="O41" s="85">
        <v>4.2521873905143996</v>
      </c>
      <c r="P41" s="85">
        <v>-1.6542328900421599</v>
      </c>
      <c r="Q41" s="85">
        <v>5.2121487147904402</v>
      </c>
      <c r="R41" s="79"/>
    </row>
    <row r="42" spans="1:18" x14ac:dyDescent="0.2">
      <c r="B42" s="19"/>
      <c r="C42" s="45" t="s">
        <v>11</v>
      </c>
      <c r="D42" s="46" t="s">
        <v>60</v>
      </c>
    </row>
    <row r="43" spans="1:18" x14ac:dyDescent="0.2">
      <c r="B43" s="19"/>
      <c r="C43" s="45" t="s">
        <v>11</v>
      </c>
      <c r="D43" s="46" t="s">
        <v>61</v>
      </c>
    </row>
    <row r="44" spans="1:18" x14ac:dyDescent="0.2">
      <c r="A44" s="37" t="s">
        <v>50</v>
      </c>
      <c r="B44" s="19" t="s">
        <v>50</v>
      </c>
      <c r="C44" s="45" t="s">
        <v>11</v>
      </c>
      <c r="D44" s="46" t="s">
        <v>62</v>
      </c>
      <c r="F44" s="77">
        <v>66.214135882303097</v>
      </c>
      <c r="G44" s="78">
        <v>67.274036385626204</v>
      </c>
      <c r="H44" s="89">
        <v>130.35474354995799</v>
      </c>
      <c r="I44" s="90">
        <v>126.733971154316</v>
      </c>
      <c r="J44" s="89">
        <v>86.313267023197099</v>
      </c>
      <c r="K44" s="90">
        <v>85.259057867304307</v>
      </c>
      <c r="L44" s="77">
        <v>-1.57549711637279</v>
      </c>
      <c r="M44" s="78">
        <v>2.85698645963876</v>
      </c>
      <c r="N44" s="78">
        <v>1.2364776039792</v>
      </c>
      <c r="O44" s="78">
        <v>0.205646617216277</v>
      </c>
      <c r="P44" s="78">
        <v>-1.0182406689369099</v>
      </c>
      <c r="Q44" s="78">
        <v>-2.5776954329328698</v>
      </c>
      <c r="R44" s="79"/>
    </row>
    <row r="45" spans="1:18" x14ac:dyDescent="0.2">
      <c r="A45" s="44" t="s">
        <v>51</v>
      </c>
      <c r="B45" s="19" t="s">
        <v>51</v>
      </c>
      <c r="C45" s="45" t="s">
        <v>11</v>
      </c>
      <c r="D45" s="46" t="s">
        <v>63</v>
      </c>
      <c r="F45" s="84">
        <v>61.853416000239598</v>
      </c>
      <c r="G45" s="85">
        <v>62.542306885913597</v>
      </c>
      <c r="H45" s="91">
        <v>119.25660016464001</v>
      </c>
      <c r="I45" s="92">
        <v>122.400461663713</v>
      </c>
      <c r="J45" s="95">
        <v>73.764281007577694</v>
      </c>
      <c r="K45" s="96">
        <v>76.552072363494702</v>
      </c>
      <c r="L45" s="84">
        <v>-1.1014798141851401</v>
      </c>
      <c r="M45" s="85">
        <v>-2.5685046088388299</v>
      </c>
      <c r="N45" s="85">
        <v>-3.6416928632311998</v>
      </c>
      <c r="O45" s="85">
        <v>-3.6416928632311998</v>
      </c>
      <c r="P45" s="85">
        <v>0</v>
      </c>
      <c r="Q45" s="85">
        <v>-1.1014798141851401</v>
      </c>
      <c r="R45" s="79"/>
    </row>
    <row r="46" spans="1:18" x14ac:dyDescent="0.2">
      <c r="A46" s="44" t="s">
        <v>52</v>
      </c>
      <c r="B46" s="19" t="s">
        <v>52</v>
      </c>
      <c r="C46" s="45" t="s">
        <v>11</v>
      </c>
      <c r="D46" s="46" t="s">
        <v>64</v>
      </c>
      <c r="F46" s="86">
        <v>58.310419600742101</v>
      </c>
      <c r="G46" s="87">
        <v>61.7240068852972</v>
      </c>
      <c r="H46" s="93">
        <v>120.786229872718</v>
      </c>
      <c r="I46" s="94">
        <v>123.24461627612099</v>
      </c>
      <c r="J46" s="93">
        <v>70.430957458699297</v>
      </c>
      <c r="K46" s="94">
        <v>76.071515436031504</v>
      </c>
      <c r="L46" s="86">
        <v>-5.53040454891166</v>
      </c>
      <c r="M46" s="87">
        <v>-1.99472113077545</v>
      </c>
      <c r="N46" s="87">
        <v>-7.4148095315326099</v>
      </c>
      <c r="O46" s="87">
        <v>-7.4148095315326099</v>
      </c>
      <c r="P46" s="87">
        <v>0</v>
      </c>
      <c r="Q46" s="87">
        <v>-5.53040454891166</v>
      </c>
      <c r="R46" s="79"/>
    </row>
    <row r="47" spans="1:18" x14ac:dyDescent="0.2">
      <c r="A47" s="44" t="s">
        <v>53</v>
      </c>
      <c r="B47" s="19" t="s">
        <v>53</v>
      </c>
      <c r="C47" s="45" t="s">
        <v>11</v>
      </c>
      <c r="D47" s="46" t="s">
        <v>65</v>
      </c>
      <c r="F47" s="84">
        <v>60.360657094670302</v>
      </c>
      <c r="G47" s="85">
        <v>60.963055637959798</v>
      </c>
      <c r="H47" s="91">
        <v>117.355612588315</v>
      </c>
      <c r="I47" s="92">
        <v>113.561046606958</v>
      </c>
      <c r="J47" s="91">
        <v>70.836618895782905</v>
      </c>
      <c r="K47" s="92">
        <v>69.230284026049603</v>
      </c>
      <c r="L47" s="84">
        <v>-0.98813705609999303</v>
      </c>
      <c r="M47" s="85">
        <v>3.3414327313223899</v>
      </c>
      <c r="N47" s="85">
        <v>2.32027774019955</v>
      </c>
      <c r="O47" s="85">
        <v>2.0393504149365702</v>
      </c>
      <c r="P47" s="85">
        <v>-0.27455684392909502</v>
      </c>
      <c r="Q47" s="85">
        <v>-1.2599809021141599</v>
      </c>
      <c r="R47" s="79"/>
    </row>
    <row r="48" spans="1:18" x14ac:dyDescent="0.2">
      <c r="A48" s="44" t="s">
        <v>54</v>
      </c>
      <c r="B48" s="19" t="s">
        <v>54</v>
      </c>
      <c r="C48" s="45" t="s">
        <v>11</v>
      </c>
      <c r="D48" s="46" t="s">
        <v>66</v>
      </c>
      <c r="F48" s="86">
        <v>70.840653011846598</v>
      </c>
      <c r="G48" s="87">
        <v>71.159269880226006</v>
      </c>
      <c r="H48" s="93">
        <v>160.55319762736301</v>
      </c>
      <c r="I48" s="94">
        <v>148.64068307267701</v>
      </c>
      <c r="J48" s="93">
        <v>113.73693363062399</v>
      </c>
      <c r="K48" s="94">
        <v>105.77162481949701</v>
      </c>
      <c r="L48" s="86">
        <v>-0.44775173904354698</v>
      </c>
      <c r="M48" s="87">
        <v>8.01430288695712</v>
      </c>
      <c r="N48" s="87">
        <v>7.5306669673649997</v>
      </c>
      <c r="O48" s="87">
        <v>9.8333775153122005</v>
      </c>
      <c r="P48" s="87">
        <v>2.1414454247234</v>
      </c>
      <c r="Q48" s="87">
        <v>1.6841053265499899</v>
      </c>
      <c r="R48" s="79"/>
    </row>
    <row r="49" spans="1:18" x14ac:dyDescent="0.2">
      <c r="A49" s="44" t="s">
        <v>55</v>
      </c>
      <c r="B49" s="19" t="s">
        <v>55</v>
      </c>
      <c r="C49" s="45" t="s">
        <v>11</v>
      </c>
      <c r="D49" s="46" t="s">
        <v>67</v>
      </c>
      <c r="F49" s="84">
        <v>64.167536672977803</v>
      </c>
      <c r="G49" s="85">
        <v>67.331108505456797</v>
      </c>
      <c r="H49" s="91">
        <v>120.069313947182</v>
      </c>
      <c r="I49" s="92">
        <v>123.793073137004</v>
      </c>
      <c r="J49" s="91">
        <v>77.045521060051001</v>
      </c>
      <c r="K49" s="92">
        <v>83.351248396116304</v>
      </c>
      <c r="L49" s="84">
        <v>-4.6985292574271904</v>
      </c>
      <c r="M49" s="85">
        <v>-3.0080513355554301</v>
      </c>
      <c r="N49" s="85">
        <v>-7.5652464209031196</v>
      </c>
      <c r="O49" s="85">
        <v>-8.8074921396083994</v>
      </c>
      <c r="P49" s="85">
        <v>-1.34391629836745</v>
      </c>
      <c r="Q49" s="85">
        <v>-5.9793012553205198</v>
      </c>
      <c r="R49" s="79"/>
    </row>
    <row r="50" spans="1:18" x14ac:dyDescent="0.2">
      <c r="A50" s="44" t="s">
        <v>56</v>
      </c>
      <c r="B50" s="19" t="s">
        <v>56</v>
      </c>
      <c r="C50" s="45" t="s">
        <v>11</v>
      </c>
      <c r="D50" s="46" t="s">
        <v>68</v>
      </c>
      <c r="F50" s="86">
        <v>64.983309219938405</v>
      </c>
      <c r="G50" s="87">
        <v>61.285472959319698</v>
      </c>
      <c r="H50" s="93">
        <v>109.920179730839</v>
      </c>
      <c r="I50" s="94">
        <v>103.511995172968</v>
      </c>
      <c r="J50" s="93">
        <v>71.429770289603198</v>
      </c>
      <c r="K50" s="94">
        <v>63.437815811382002</v>
      </c>
      <c r="L50" s="86">
        <v>6.0337892196299201</v>
      </c>
      <c r="M50" s="87">
        <v>6.1907651834575903</v>
      </c>
      <c r="N50" s="87">
        <v>12.5980921253395</v>
      </c>
      <c r="O50" s="87">
        <v>12.5980921253395</v>
      </c>
      <c r="P50" s="87">
        <v>0</v>
      </c>
      <c r="Q50" s="87">
        <v>6.0337892196299201</v>
      </c>
      <c r="R50" s="79"/>
    </row>
    <row r="51" spans="1:18" x14ac:dyDescent="0.2">
      <c r="A51" s="44" t="s">
        <v>57</v>
      </c>
      <c r="B51" s="19" t="s">
        <v>57</v>
      </c>
      <c r="C51" s="45" t="s">
        <v>11</v>
      </c>
      <c r="D51" s="46" t="s">
        <v>69</v>
      </c>
      <c r="F51" s="84">
        <v>59.962947375370298</v>
      </c>
      <c r="G51" s="85">
        <v>59.634430647641402</v>
      </c>
      <c r="H51" s="91">
        <v>130.52568697746401</v>
      </c>
      <c r="I51" s="92">
        <v>126.9069186248</v>
      </c>
      <c r="J51" s="91">
        <v>78.267048993637502</v>
      </c>
      <c r="K51" s="92">
        <v>75.680218374365495</v>
      </c>
      <c r="L51" s="84">
        <v>0.55088431994932596</v>
      </c>
      <c r="M51" s="85">
        <v>2.8515138432778699</v>
      </c>
      <c r="N51" s="85">
        <v>3.4181067058710002</v>
      </c>
      <c r="O51" s="85">
        <v>3.6036338065734901</v>
      </c>
      <c r="P51" s="85">
        <v>0.17939518195797</v>
      </c>
      <c r="Q51" s="85">
        <v>0.73126776183544695</v>
      </c>
      <c r="R51" s="79"/>
    </row>
    <row r="52" spans="1:18" x14ac:dyDescent="0.2">
      <c r="A52" s="44" t="s">
        <v>58</v>
      </c>
      <c r="B52" s="19" t="s">
        <v>58</v>
      </c>
      <c r="C52" s="45" t="s">
        <v>11</v>
      </c>
      <c r="D52" s="46" t="s">
        <v>70</v>
      </c>
      <c r="F52" s="86">
        <v>63.380827539040197</v>
      </c>
      <c r="G52" s="87">
        <v>64.8763250883392</v>
      </c>
      <c r="H52" s="93">
        <v>94.521293791813505</v>
      </c>
      <c r="I52" s="94">
        <v>89.646888045540706</v>
      </c>
      <c r="J52" s="93">
        <v>59.908378205858803</v>
      </c>
      <c r="K52" s="94">
        <v>58.159606520004502</v>
      </c>
      <c r="L52" s="86">
        <v>-2.3051514512615001</v>
      </c>
      <c r="M52" s="87">
        <v>5.43733960268262</v>
      </c>
      <c r="N52" s="87">
        <v>3.00684923865985</v>
      </c>
      <c r="O52" s="87">
        <v>3.00684923865985</v>
      </c>
      <c r="P52" s="87">
        <v>0</v>
      </c>
      <c r="Q52" s="87">
        <v>-2.3051514512615001</v>
      </c>
      <c r="R52" s="79"/>
    </row>
    <row r="53" spans="1:18" x14ac:dyDescent="0.2">
      <c r="A53" s="44" t="s">
        <v>59</v>
      </c>
      <c r="B53" s="19" t="s">
        <v>59</v>
      </c>
      <c r="C53" s="45" t="s">
        <v>11</v>
      </c>
      <c r="D53" s="46" t="s">
        <v>71</v>
      </c>
      <c r="F53" s="84">
        <v>68.026022357636904</v>
      </c>
      <c r="G53" s="85">
        <v>63.5182241809052</v>
      </c>
      <c r="H53" s="91">
        <v>127.873607775991</v>
      </c>
      <c r="I53" s="92">
        <v>121.268279874884</v>
      </c>
      <c r="J53" s="91">
        <v>86.987329015212794</v>
      </c>
      <c r="K53" s="92">
        <v>77.027457871256701</v>
      </c>
      <c r="L53" s="84">
        <v>7.0968580039220299</v>
      </c>
      <c r="M53" s="85">
        <v>5.44687193379976</v>
      </c>
      <c r="N53" s="85">
        <v>12.930286704519</v>
      </c>
      <c r="O53" s="85">
        <v>7.6979343950011598</v>
      </c>
      <c r="P53" s="85">
        <v>-4.63325867861142</v>
      </c>
      <c r="Q53" s="85">
        <v>2.1347835359351599</v>
      </c>
      <c r="R53" s="79"/>
    </row>
    <row r="54" spans="1:18" x14ac:dyDescent="0.2">
      <c r="B54" s="19"/>
    </row>
  </sheetData>
  <sheetProtection selectLockedCells="1" selectUnlockedCells="1"/>
  <mergeCells count="6">
    <mergeCell ref="F1:Q1"/>
    <mergeCell ref="C6:D6"/>
    <mergeCell ref="F6:Q6"/>
    <mergeCell ref="F7:G7"/>
    <mergeCell ref="H7:I7"/>
    <mergeCell ref="J7:K7"/>
  </mergeCells>
  <phoneticPr fontId="19" type="noConversion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A54F0F"/>
  </sheetPr>
  <dimension ref="A1:R54"/>
  <sheetViews>
    <sheetView topLeftCell="A32" workbookViewId="0">
      <selection activeCell="T52" sqref="T52"/>
    </sheetView>
  </sheetViews>
  <sheetFormatPr defaultColWidth="8.85546875" defaultRowHeight="12.75" x14ac:dyDescent="0.2"/>
  <cols>
    <col min="1" max="1" width="33" customWidth="1"/>
    <col min="2" max="2" width="21.7109375" customWidth="1"/>
    <col min="12" max="12" width="12.140625" customWidth="1"/>
  </cols>
  <sheetData>
    <row r="1" spans="1:18" ht="25.5" x14ac:dyDescent="0.35">
      <c r="A1" s="47" t="s">
        <v>81</v>
      </c>
      <c r="B1" s="74" t="s">
        <v>72</v>
      </c>
      <c r="D1" s="50"/>
      <c r="E1" s="1"/>
      <c r="F1" s="107" t="s">
        <v>82</v>
      </c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</row>
    <row r="2" spans="1:18" ht="25.5" x14ac:dyDescent="0.35">
      <c r="A2" s="28"/>
      <c r="B2" s="1"/>
      <c r="C2" s="26"/>
      <c r="D2" s="27"/>
      <c r="E2" s="1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</row>
    <row r="3" spans="1:18" x14ac:dyDescent="0.2">
      <c r="A3" s="29"/>
      <c r="B3" s="1"/>
      <c r="C3" s="29"/>
      <c r="D3" s="30"/>
      <c r="E3" s="1"/>
      <c r="F3" s="1"/>
      <c r="G3" s="16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8" x14ac:dyDescent="0.2">
      <c r="A4" s="1"/>
      <c r="B4" s="1"/>
      <c r="C4" s="1"/>
      <c r="D4" s="1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8" x14ac:dyDescent="0.2">
      <c r="A5" s="1"/>
      <c r="B5" s="1"/>
      <c r="C5" s="1"/>
      <c r="D5" s="1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8" x14ac:dyDescent="0.2">
      <c r="A6" s="2"/>
      <c r="B6" s="31"/>
      <c r="C6" s="108" t="s">
        <v>0</v>
      </c>
      <c r="D6" s="109"/>
      <c r="E6" s="32"/>
      <c r="F6" s="107" t="s">
        <v>82</v>
      </c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</row>
    <row r="7" spans="1:18" x14ac:dyDescent="0.2">
      <c r="A7" s="4"/>
      <c r="B7" s="33"/>
      <c r="C7" s="3"/>
      <c r="D7" s="17"/>
      <c r="E7" s="34"/>
      <c r="F7" s="110" t="s">
        <v>1</v>
      </c>
      <c r="G7" s="111"/>
      <c r="H7" s="110" t="s">
        <v>2</v>
      </c>
      <c r="I7" s="111"/>
      <c r="J7" s="110" t="s">
        <v>3</v>
      </c>
      <c r="K7" s="111"/>
      <c r="L7" s="67" t="s">
        <v>77</v>
      </c>
      <c r="M7" s="68"/>
      <c r="N7" s="68"/>
      <c r="O7" s="68"/>
      <c r="P7" s="68"/>
      <c r="Q7" s="69"/>
    </row>
    <row r="8" spans="1:18" ht="22.5" x14ac:dyDescent="0.2">
      <c r="A8" s="6"/>
      <c r="B8" s="35"/>
      <c r="C8" s="5" t="s">
        <v>4</v>
      </c>
      <c r="D8" s="5" t="s">
        <v>5</v>
      </c>
      <c r="E8" s="36"/>
      <c r="F8" s="5">
        <v>2023</v>
      </c>
      <c r="G8" s="70">
        <v>2022</v>
      </c>
      <c r="H8" s="5">
        <v>2023</v>
      </c>
      <c r="I8" s="70">
        <v>2022</v>
      </c>
      <c r="J8" s="5">
        <v>2023</v>
      </c>
      <c r="K8" s="70">
        <v>2022</v>
      </c>
      <c r="L8" s="5" t="s">
        <v>6</v>
      </c>
      <c r="M8" s="71" t="s">
        <v>2</v>
      </c>
      <c r="N8" s="71" t="s">
        <v>3</v>
      </c>
      <c r="O8" s="72" t="s">
        <v>7</v>
      </c>
      <c r="P8" s="72" t="s">
        <v>8</v>
      </c>
      <c r="Q8" s="73" t="s">
        <v>9</v>
      </c>
    </row>
    <row r="9" spans="1:18" x14ac:dyDescent="0.2">
      <c r="A9" s="37" t="s">
        <v>10</v>
      </c>
      <c r="B9" s="19" t="s">
        <v>10</v>
      </c>
      <c r="C9" s="38" t="s">
        <v>11</v>
      </c>
      <c r="D9" s="39" t="s">
        <v>12</v>
      </c>
      <c r="E9" s="19"/>
      <c r="F9" s="77">
        <v>64.457942461977794</v>
      </c>
      <c r="G9" s="78">
        <v>63.831430871305798</v>
      </c>
      <c r="H9" s="89">
        <v>156.37130629318199</v>
      </c>
      <c r="I9" s="90">
        <v>149.621072957894</v>
      </c>
      <c r="J9" s="89">
        <v>100.793726637502</v>
      </c>
      <c r="K9" s="90">
        <v>95.505271754024506</v>
      </c>
      <c r="L9" s="77">
        <v>0.98150955120405803</v>
      </c>
      <c r="M9" s="78">
        <v>4.5115525519507997</v>
      </c>
      <c r="N9" s="78">
        <v>5.5373434223598501</v>
      </c>
      <c r="O9" s="78">
        <v>5.8203011813349503</v>
      </c>
      <c r="P9" s="78">
        <v>0.26811150423098001</v>
      </c>
      <c r="Q9" s="78">
        <v>1.2522525954569399</v>
      </c>
      <c r="R9" s="79"/>
    </row>
    <row r="10" spans="1:18" x14ac:dyDescent="0.2">
      <c r="A10" s="40"/>
      <c r="B10" s="19"/>
      <c r="C10" s="41"/>
      <c r="D10" s="42"/>
      <c r="E10" s="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75"/>
    </row>
    <row r="11" spans="1:18" x14ac:dyDescent="0.2">
      <c r="A11" s="37" t="s">
        <v>13</v>
      </c>
      <c r="B11" s="19" t="s">
        <v>13</v>
      </c>
      <c r="C11" s="38" t="s">
        <v>11</v>
      </c>
      <c r="D11" s="39" t="s">
        <v>12</v>
      </c>
      <c r="E11" s="19"/>
      <c r="F11" s="77">
        <v>63.5302679421156</v>
      </c>
      <c r="G11" s="78">
        <v>62.366007200039</v>
      </c>
      <c r="H11" s="89">
        <v>131.48464187469401</v>
      </c>
      <c r="I11" s="90">
        <v>123.06557211366299</v>
      </c>
      <c r="J11" s="89">
        <v>83.532545285724396</v>
      </c>
      <c r="K11" s="90">
        <v>76.751083565176501</v>
      </c>
      <c r="L11" s="77">
        <v>1.8668194331285399</v>
      </c>
      <c r="M11" s="78">
        <v>6.8411251143860596</v>
      </c>
      <c r="N11" s="78">
        <v>8.8356560005946108</v>
      </c>
      <c r="O11" s="78">
        <v>9.7579100220115595</v>
      </c>
      <c r="P11" s="78">
        <v>0.84738224154400299</v>
      </c>
      <c r="Q11" s="78">
        <v>2.7300207710305702</v>
      </c>
      <c r="R11" s="79"/>
    </row>
    <row r="12" spans="1:18" x14ac:dyDescent="0.2">
      <c r="A12" s="40"/>
      <c r="B12" s="19"/>
      <c r="C12" s="41"/>
      <c r="D12" s="42"/>
      <c r="E12" s="1"/>
      <c r="F12" s="82"/>
      <c r="G12" s="82"/>
      <c r="H12" s="83"/>
      <c r="I12" s="83"/>
      <c r="J12" s="83"/>
      <c r="K12" s="83"/>
      <c r="L12" s="82"/>
      <c r="M12" s="82"/>
      <c r="N12" s="82"/>
      <c r="O12" s="82"/>
      <c r="P12" s="82"/>
      <c r="Q12" s="82"/>
      <c r="R12" s="75"/>
    </row>
    <row r="13" spans="1:18" x14ac:dyDescent="0.2">
      <c r="A13" s="43" t="s">
        <v>14</v>
      </c>
      <c r="B13" s="19"/>
      <c r="C13" s="7"/>
      <c r="D13" s="18"/>
      <c r="E13" s="1"/>
      <c r="F13" s="76"/>
      <c r="G13" s="76"/>
      <c r="H13" s="88"/>
      <c r="I13" s="88"/>
      <c r="J13" s="88"/>
      <c r="K13" s="88"/>
      <c r="L13" s="76"/>
      <c r="M13" s="76"/>
      <c r="N13" s="76"/>
      <c r="O13" s="76"/>
      <c r="P13" s="76"/>
      <c r="Q13" s="76"/>
      <c r="R13" s="75"/>
    </row>
    <row r="14" spans="1:18" x14ac:dyDescent="0.2">
      <c r="A14" s="37" t="s">
        <v>15</v>
      </c>
      <c r="B14" s="19" t="s">
        <v>15</v>
      </c>
      <c r="C14" s="38" t="s">
        <v>11</v>
      </c>
      <c r="D14" s="39" t="s">
        <v>12</v>
      </c>
      <c r="E14" s="19"/>
      <c r="F14" s="77">
        <v>63.632381062243198</v>
      </c>
      <c r="G14" s="78">
        <v>63.656875827298798</v>
      </c>
      <c r="H14" s="89">
        <v>132.99121077012299</v>
      </c>
      <c r="I14" s="90">
        <v>129.4043347329</v>
      </c>
      <c r="J14" s="89">
        <v>84.625474016536202</v>
      </c>
      <c r="K14" s="90">
        <v>82.374756676064905</v>
      </c>
      <c r="L14" s="77">
        <v>-3.8479370432897099E-2</v>
      </c>
      <c r="M14" s="78">
        <v>2.7718360784639602</v>
      </c>
      <c r="N14" s="78">
        <v>2.73229012295864</v>
      </c>
      <c r="O14" s="78">
        <v>3.4943541776124198</v>
      </c>
      <c r="P14" s="78">
        <v>0.74179603486078305</v>
      </c>
      <c r="Q14" s="78">
        <v>0.70303122598377499</v>
      </c>
      <c r="R14" s="79"/>
    </row>
    <row r="15" spans="1:18" x14ac:dyDescent="0.2">
      <c r="A15" s="44" t="s">
        <v>16</v>
      </c>
      <c r="B15" s="19" t="s">
        <v>48</v>
      </c>
      <c r="C15" s="45" t="s">
        <v>11</v>
      </c>
      <c r="D15" s="46" t="s">
        <v>12</v>
      </c>
      <c r="E15" s="19"/>
      <c r="F15" s="84">
        <v>64.232328806785304</v>
      </c>
      <c r="G15" s="85">
        <v>64.689479919169301</v>
      </c>
      <c r="H15" s="91">
        <v>110.83780425821099</v>
      </c>
      <c r="I15" s="92">
        <v>105.467739018679</v>
      </c>
      <c r="J15" s="91">
        <v>71.193702873355804</v>
      </c>
      <c r="K15" s="92">
        <v>68.226531853690304</v>
      </c>
      <c r="L15" s="84">
        <v>-0.70668540380172296</v>
      </c>
      <c r="M15" s="85">
        <v>5.0916662189770001</v>
      </c>
      <c r="N15" s="85">
        <v>4.3489987531954597</v>
      </c>
      <c r="O15" s="85">
        <v>4.8772847385018396</v>
      </c>
      <c r="P15" s="85">
        <v>0.50626837978184103</v>
      </c>
      <c r="Q15" s="85">
        <v>-0.203994748763864</v>
      </c>
      <c r="R15" s="79"/>
    </row>
    <row r="16" spans="1:18" x14ac:dyDescent="0.2">
      <c r="A16" s="44" t="s">
        <v>17</v>
      </c>
      <c r="B16" s="19" t="s">
        <v>17</v>
      </c>
      <c r="C16" s="45" t="s">
        <v>11</v>
      </c>
      <c r="D16" s="46" t="s">
        <v>12</v>
      </c>
      <c r="E16" s="19"/>
      <c r="F16" s="86">
        <v>57.942104509296797</v>
      </c>
      <c r="G16" s="87">
        <v>57.9832850081945</v>
      </c>
      <c r="H16" s="93">
        <v>120.502482041074</v>
      </c>
      <c r="I16" s="94">
        <v>116.071231550711</v>
      </c>
      <c r="J16" s="93">
        <v>69.821674080535999</v>
      </c>
      <c r="K16" s="94">
        <v>67.3019130025706</v>
      </c>
      <c r="L16" s="86">
        <v>-7.1021327770394604E-2</v>
      </c>
      <c r="M16" s="87">
        <v>3.8176992103565301</v>
      </c>
      <c r="N16" s="87">
        <v>3.7439665019166601</v>
      </c>
      <c r="O16" s="87">
        <v>3.5996125530444898</v>
      </c>
      <c r="P16" s="87">
        <v>-0.13914442809500999</v>
      </c>
      <c r="Q16" s="87">
        <v>-0.21006693364505299</v>
      </c>
      <c r="R16" s="79"/>
    </row>
    <row r="17" spans="1:18" x14ac:dyDescent="0.2">
      <c r="A17" s="44" t="s">
        <v>18</v>
      </c>
      <c r="B17" s="19" t="s">
        <v>18</v>
      </c>
      <c r="C17" s="45" t="s">
        <v>11</v>
      </c>
      <c r="D17" s="46" t="s">
        <v>12</v>
      </c>
      <c r="E17" s="19"/>
      <c r="F17" s="84">
        <v>68.479017946564099</v>
      </c>
      <c r="G17" s="85">
        <v>62.6599453075208</v>
      </c>
      <c r="H17" s="91">
        <v>181.96498281518501</v>
      </c>
      <c r="I17" s="92">
        <v>164.22446155986501</v>
      </c>
      <c r="J17" s="91">
        <v>124.60783323847301</v>
      </c>
      <c r="K17" s="92">
        <v>102.902957794982</v>
      </c>
      <c r="L17" s="84">
        <v>9.2867502684285306</v>
      </c>
      <c r="M17" s="85">
        <v>10.802605827910099</v>
      </c>
      <c r="N17" s="85">
        <v>21.0925671220593</v>
      </c>
      <c r="O17" s="85">
        <v>22.957014727083202</v>
      </c>
      <c r="P17" s="85">
        <v>1.5396879010290601</v>
      </c>
      <c r="Q17" s="85">
        <v>10.9694251397393</v>
      </c>
      <c r="R17" s="79"/>
    </row>
    <row r="18" spans="1:18" x14ac:dyDescent="0.2">
      <c r="A18" s="40"/>
      <c r="B18" s="19"/>
      <c r="C18" s="41"/>
      <c r="D18" s="42"/>
      <c r="E18" s="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75"/>
    </row>
    <row r="19" spans="1:18" x14ac:dyDescent="0.2">
      <c r="A19" s="43" t="s">
        <v>19</v>
      </c>
      <c r="B19" s="19"/>
      <c r="C19" s="7"/>
      <c r="D19" s="18"/>
      <c r="E19" s="1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</row>
    <row r="20" spans="1:18" x14ac:dyDescent="0.2">
      <c r="A20" s="37" t="s">
        <v>20</v>
      </c>
      <c r="B20" s="19" t="s">
        <v>20</v>
      </c>
      <c r="C20" s="38" t="s">
        <v>11</v>
      </c>
      <c r="D20" s="39" t="s">
        <v>12</v>
      </c>
      <c r="E20" s="19"/>
      <c r="F20" s="77">
        <v>72.932683038102496</v>
      </c>
      <c r="G20" s="78">
        <v>66.573876254080602</v>
      </c>
      <c r="H20" s="89">
        <v>190.72007039611699</v>
      </c>
      <c r="I20" s="90">
        <v>170.05448588009401</v>
      </c>
      <c r="J20" s="89">
        <v>139.09726443204599</v>
      </c>
      <c r="K20" s="90">
        <v>113.21186299432701</v>
      </c>
      <c r="L20" s="77">
        <v>9.5515044966788896</v>
      </c>
      <c r="M20" s="78">
        <v>12.1523313008007</v>
      </c>
      <c r="N20" s="78">
        <v>22.864566268126801</v>
      </c>
      <c r="O20" s="78">
        <v>22.97944945834</v>
      </c>
      <c r="P20" s="78">
        <v>9.3503923631214E-2</v>
      </c>
      <c r="Q20" s="78">
        <v>9.6539394517803103</v>
      </c>
      <c r="R20" s="79"/>
    </row>
    <row r="21" spans="1:18" x14ac:dyDescent="0.2">
      <c r="A21" s="44" t="s">
        <v>21</v>
      </c>
      <c r="B21" s="19" t="s">
        <v>21</v>
      </c>
      <c r="C21" s="45" t="s">
        <v>11</v>
      </c>
      <c r="D21" s="46" t="s">
        <v>12</v>
      </c>
      <c r="E21" s="19"/>
      <c r="F21" s="84">
        <v>64.252603928744307</v>
      </c>
      <c r="G21" s="85">
        <v>64.958068133737299</v>
      </c>
      <c r="H21" s="91">
        <v>136.20759888195499</v>
      </c>
      <c r="I21" s="92">
        <v>123.698812453828</v>
      </c>
      <c r="J21" s="91">
        <v>87.516929030475893</v>
      </c>
      <c r="K21" s="92">
        <v>80.352358874381807</v>
      </c>
      <c r="L21" s="84">
        <v>-1.0860301503126399</v>
      </c>
      <c r="M21" s="85">
        <v>10.1122930608541</v>
      </c>
      <c r="N21" s="85">
        <v>8.9164403590126593</v>
      </c>
      <c r="O21" s="85">
        <v>21.1259805085799</v>
      </c>
      <c r="P21" s="85">
        <v>11.2100065970958</v>
      </c>
      <c r="Q21" s="85">
        <v>10.0022323952867</v>
      </c>
      <c r="R21" s="79"/>
    </row>
    <row r="22" spans="1:18" x14ac:dyDescent="0.2">
      <c r="A22" s="44" t="s">
        <v>22</v>
      </c>
      <c r="B22" s="19" t="s">
        <v>22</v>
      </c>
      <c r="C22" s="45" t="s">
        <v>11</v>
      </c>
      <c r="D22" s="46" t="s">
        <v>12</v>
      </c>
      <c r="E22" s="19"/>
      <c r="F22" s="86">
        <v>67.855890085007502</v>
      </c>
      <c r="G22" s="87">
        <v>63.228229205496397</v>
      </c>
      <c r="H22" s="93">
        <v>155.22159307771599</v>
      </c>
      <c r="I22" s="94">
        <v>138.44470273291799</v>
      </c>
      <c r="J22" s="93">
        <v>105.326993587012</v>
      </c>
      <c r="K22" s="94">
        <v>87.536133966837596</v>
      </c>
      <c r="L22" s="86">
        <v>7.31897909788192</v>
      </c>
      <c r="M22" s="87">
        <v>12.118116485224601</v>
      </c>
      <c r="N22" s="87">
        <v>20.324017995717099</v>
      </c>
      <c r="O22" s="87">
        <v>23.672304496476599</v>
      </c>
      <c r="P22" s="87">
        <v>2.7827249758885699</v>
      </c>
      <c r="Q22" s="87">
        <v>10.3053711331073</v>
      </c>
      <c r="R22" s="79"/>
    </row>
    <row r="23" spans="1:18" x14ac:dyDescent="0.2">
      <c r="A23" s="44" t="s">
        <v>23</v>
      </c>
      <c r="B23" s="19" t="s">
        <v>23</v>
      </c>
      <c r="C23" s="45" t="s">
        <v>11</v>
      </c>
      <c r="D23" s="46" t="s">
        <v>12</v>
      </c>
      <c r="E23" s="19"/>
      <c r="F23" s="84">
        <v>66.219386725420506</v>
      </c>
      <c r="G23" s="85">
        <v>58.6505621609423</v>
      </c>
      <c r="H23" s="91">
        <v>158.09127951071301</v>
      </c>
      <c r="I23" s="92">
        <v>140.724374669762</v>
      </c>
      <c r="J23" s="91">
        <v>104.687075758364</v>
      </c>
      <c r="K23" s="92">
        <v>82.535636841286703</v>
      </c>
      <c r="L23" s="84">
        <v>12.9049480271111</v>
      </c>
      <c r="M23" s="85">
        <v>12.341077998537999</v>
      </c>
      <c r="N23" s="85">
        <v>26.8386357273457</v>
      </c>
      <c r="O23" s="85">
        <v>27.208063295794801</v>
      </c>
      <c r="P23" s="85">
        <v>0.29125791706182003</v>
      </c>
      <c r="Q23" s="85">
        <v>13.2337926269946</v>
      </c>
      <c r="R23" s="79"/>
    </row>
    <row r="24" spans="1:18" x14ac:dyDescent="0.2">
      <c r="A24" s="44" t="s">
        <v>24</v>
      </c>
      <c r="B24" s="19" t="s">
        <v>24</v>
      </c>
      <c r="C24" s="45" t="s">
        <v>11</v>
      </c>
      <c r="D24" s="46" t="s">
        <v>12</v>
      </c>
      <c r="E24" s="19"/>
      <c r="F24" s="86">
        <v>64.7273726542807</v>
      </c>
      <c r="G24" s="87">
        <v>64.951722099592402</v>
      </c>
      <c r="H24" s="93">
        <v>99.771999751043595</v>
      </c>
      <c r="I24" s="94">
        <v>95.307842075626098</v>
      </c>
      <c r="J24" s="93">
        <v>64.579794083485993</v>
      </c>
      <c r="K24" s="94">
        <v>61.904084724079198</v>
      </c>
      <c r="L24" s="86">
        <v>-0.34540954120935202</v>
      </c>
      <c r="M24" s="87">
        <v>4.6839353175944796</v>
      </c>
      <c r="N24" s="87">
        <v>4.3223470168940903</v>
      </c>
      <c r="O24" s="87">
        <v>4.5060865261939904</v>
      </c>
      <c r="P24" s="87">
        <v>0.17612670204797401</v>
      </c>
      <c r="Q24" s="87">
        <v>-0.16989119759486801</v>
      </c>
      <c r="R24" s="79"/>
    </row>
    <row r="25" spans="1:18" x14ac:dyDescent="0.2">
      <c r="A25" s="44" t="s">
        <v>25</v>
      </c>
      <c r="B25" s="19" t="s">
        <v>25</v>
      </c>
      <c r="C25" s="45" t="s">
        <v>11</v>
      </c>
      <c r="D25" s="46" t="s">
        <v>12</v>
      </c>
      <c r="E25" s="19"/>
      <c r="F25" s="84">
        <v>70.469438037324295</v>
      </c>
      <c r="G25" s="85">
        <v>67.145439106332503</v>
      </c>
      <c r="H25" s="91">
        <v>129.02715287759099</v>
      </c>
      <c r="I25" s="92">
        <v>117.091908513275</v>
      </c>
      <c r="J25" s="91">
        <v>90.9247095483978</v>
      </c>
      <c r="K25" s="92">
        <v>78.621876129223807</v>
      </c>
      <c r="L25" s="84">
        <v>4.9504463374316803</v>
      </c>
      <c r="M25" s="85">
        <v>10.1930564766246</v>
      </c>
      <c r="N25" s="85">
        <v>15.6481046050757</v>
      </c>
      <c r="O25" s="85">
        <v>14.1934491146759</v>
      </c>
      <c r="P25" s="85">
        <v>-1.25782908018013</v>
      </c>
      <c r="Q25" s="85">
        <v>3.6303491036206199</v>
      </c>
      <c r="R25" s="79"/>
    </row>
    <row r="26" spans="1:18" x14ac:dyDescent="0.2">
      <c r="A26" s="44" t="s">
        <v>26</v>
      </c>
      <c r="B26" s="19" t="s">
        <v>26</v>
      </c>
      <c r="C26" s="45" t="s">
        <v>11</v>
      </c>
      <c r="D26" s="46" t="s">
        <v>12</v>
      </c>
      <c r="E26" s="19"/>
      <c r="F26" s="86">
        <v>52.183606738080201</v>
      </c>
      <c r="G26" s="87">
        <v>51.1602455284348</v>
      </c>
      <c r="H26" s="93">
        <v>144.15422690261201</v>
      </c>
      <c r="I26" s="94">
        <v>146.76023886408001</v>
      </c>
      <c r="J26" s="93">
        <v>75.224874863179394</v>
      </c>
      <c r="K26" s="94">
        <v>75.082898540981006</v>
      </c>
      <c r="L26" s="86">
        <v>2.00030550884791</v>
      </c>
      <c r="M26" s="87">
        <v>-1.77569345869019</v>
      </c>
      <c r="N26" s="87">
        <v>0.18909275608328699</v>
      </c>
      <c r="O26" s="87">
        <v>-0.122417321954657</v>
      </c>
      <c r="P26" s="87">
        <v>-0.31092214678132302</v>
      </c>
      <c r="Q26" s="87">
        <v>1.6831639692362901</v>
      </c>
      <c r="R26" s="79"/>
    </row>
    <row r="27" spans="1:18" x14ac:dyDescent="0.2">
      <c r="A27" s="44" t="s">
        <v>27</v>
      </c>
      <c r="B27" s="19" t="s">
        <v>27</v>
      </c>
      <c r="C27" s="45" t="s">
        <v>11</v>
      </c>
      <c r="D27" s="46" t="s">
        <v>12</v>
      </c>
      <c r="E27" s="19"/>
      <c r="F27" s="84">
        <v>62.490043408366603</v>
      </c>
      <c r="G27" s="85">
        <v>62.6153559544912</v>
      </c>
      <c r="H27" s="91">
        <v>170.48044740654399</v>
      </c>
      <c r="I27" s="92">
        <v>168.55355914152099</v>
      </c>
      <c r="J27" s="91">
        <v>106.533305587127</v>
      </c>
      <c r="K27" s="92">
        <v>105.54041103042699</v>
      </c>
      <c r="L27" s="84">
        <v>-0.20013069352460999</v>
      </c>
      <c r="M27" s="85">
        <v>1.1431904937733099</v>
      </c>
      <c r="N27" s="85">
        <v>0.94077192518521102</v>
      </c>
      <c r="O27" s="85">
        <v>3.8829545368209102</v>
      </c>
      <c r="P27" s="85">
        <v>2.9147613551205702</v>
      </c>
      <c r="Q27" s="85">
        <v>2.7087973294813699</v>
      </c>
      <c r="R27" s="79"/>
    </row>
    <row r="28" spans="1:18" x14ac:dyDescent="0.2">
      <c r="A28" s="44" t="s">
        <v>28</v>
      </c>
      <c r="B28" s="19" t="s">
        <v>28</v>
      </c>
      <c r="C28" s="45" t="s">
        <v>11</v>
      </c>
      <c r="D28" s="46" t="s">
        <v>12</v>
      </c>
      <c r="E28" s="19"/>
      <c r="F28" s="86">
        <v>69.511091645326204</v>
      </c>
      <c r="G28" s="87">
        <v>69.379492687763303</v>
      </c>
      <c r="H28" s="93">
        <v>119.88756246819401</v>
      </c>
      <c r="I28" s="94">
        <v>113.17473004786</v>
      </c>
      <c r="J28" s="93">
        <v>83.335153418614198</v>
      </c>
      <c r="K28" s="94">
        <v>78.520053557951499</v>
      </c>
      <c r="L28" s="86">
        <v>0.18967990751257599</v>
      </c>
      <c r="M28" s="87">
        <v>5.9313880558801397</v>
      </c>
      <c r="N28" s="87">
        <v>6.1323186147713198</v>
      </c>
      <c r="O28" s="87">
        <v>6.12882324249696</v>
      </c>
      <c r="P28" s="87">
        <v>-3.2934098868164798E-3</v>
      </c>
      <c r="Q28" s="87">
        <v>0.18638025068893199</v>
      </c>
      <c r="R28" s="79"/>
    </row>
    <row r="29" spans="1:18" x14ac:dyDescent="0.2">
      <c r="A29" s="44" t="s">
        <v>29</v>
      </c>
      <c r="B29" s="19" t="s">
        <v>29</v>
      </c>
      <c r="C29" s="45" t="s">
        <v>11</v>
      </c>
      <c r="D29" s="46" t="s">
        <v>12</v>
      </c>
      <c r="E29" s="19"/>
      <c r="F29" s="84">
        <v>65.706817434483099</v>
      </c>
      <c r="G29" s="85">
        <v>66.312224170382507</v>
      </c>
      <c r="H29" s="91">
        <v>97.025740082064601</v>
      </c>
      <c r="I29" s="92">
        <v>92.512028217908806</v>
      </c>
      <c r="J29" s="91">
        <v>63.752525900178298</v>
      </c>
      <c r="K29" s="92">
        <v>61.346783536427203</v>
      </c>
      <c r="L29" s="84">
        <v>-0.912964002449829</v>
      </c>
      <c r="M29" s="85">
        <v>4.87905405502931</v>
      </c>
      <c r="N29" s="85">
        <v>3.9215460453969899</v>
      </c>
      <c r="O29" s="85">
        <v>3.0491950372136101</v>
      </c>
      <c r="P29" s="85">
        <v>-0.83943228462200403</v>
      </c>
      <c r="Q29" s="85">
        <v>-1.7447325724882901</v>
      </c>
      <c r="R29" s="79"/>
    </row>
    <row r="30" spans="1:18" x14ac:dyDescent="0.2">
      <c r="A30" s="44" t="s">
        <v>30</v>
      </c>
      <c r="B30" s="19" t="s">
        <v>30</v>
      </c>
      <c r="C30" s="45" t="s">
        <v>11</v>
      </c>
      <c r="D30" s="46" t="s">
        <v>12</v>
      </c>
      <c r="E30" s="19"/>
      <c r="F30" s="86">
        <v>73.077827348525602</v>
      </c>
      <c r="G30" s="87">
        <v>73.534271191425901</v>
      </c>
      <c r="H30" s="93">
        <v>103.37255273792999</v>
      </c>
      <c r="I30" s="94">
        <v>98.096617220592805</v>
      </c>
      <c r="J30" s="93">
        <v>75.542415615588396</v>
      </c>
      <c r="K30" s="94">
        <v>72.134632536605807</v>
      </c>
      <c r="L30" s="86">
        <v>-0.62072260390272804</v>
      </c>
      <c r="M30" s="87">
        <v>5.3783052533537399</v>
      </c>
      <c r="N30" s="87">
        <v>4.72419829303655</v>
      </c>
      <c r="O30" s="87">
        <v>4.9140695002106796</v>
      </c>
      <c r="P30" s="87">
        <v>0.18130595437248301</v>
      </c>
      <c r="Q30" s="87">
        <v>-0.440542056571256</v>
      </c>
      <c r="R30" s="79"/>
    </row>
    <row r="31" spans="1:18" x14ac:dyDescent="0.2">
      <c r="A31" s="19" t="s">
        <v>78</v>
      </c>
      <c r="B31" s="19" t="s">
        <v>78</v>
      </c>
      <c r="C31" s="45" t="s">
        <v>11</v>
      </c>
      <c r="D31" s="46" t="s">
        <v>12</v>
      </c>
      <c r="E31" s="19"/>
      <c r="F31" s="84">
        <v>60.718259853560397</v>
      </c>
      <c r="G31" s="85">
        <v>58.066579959736401</v>
      </c>
      <c r="H31" s="91">
        <v>174.40194751082601</v>
      </c>
      <c r="I31" s="92">
        <v>173.95825063615999</v>
      </c>
      <c r="J31" s="91">
        <v>105.893827679293</v>
      </c>
      <c r="K31" s="92">
        <v>101.01160670220401</v>
      </c>
      <c r="L31" s="84">
        <v>4.5666197245690903</v>
      </c>
      <c r="M31" s="85">
        <v>0.25505940249637898</v>
      </c>
      <c r="N31" s="85">
        <v>4.8333267200492402</v>
      </c>
      <c r="O31" s="85">
        <v>9.2426653312728693</v>
      </c>
      <c r="P31" s="85">
        <v>4.2060466353400097</v>
      </c>
      <c r="Q31" s="85">
        <v>8.9647405151831201</v>
      </c>
      <c r="R31" s="79"/>
    </row>
    <row r="32" spans="1:18" x14ac:dyDescent="0.2">
      <c r="A32" s="44" t="s">
        <v>31</v>
      </c>
      <c r="B32" s="19" t="s">
        <v>31</v>
      </c>
      <c r="C32" s="45" t="s">
        <v>11</v>
      </c>
      <c r="D32" s="46" t="s">
        <v>12</v>
      </c>
      <c r="E32" s="19"/>
      <c r="F32" s="86">
        <v>64.264258074949197</v>
      </c>
      <c r="G32" s="87">
        <v>64.102301398736898</v>
      </c>
      <c r="H32" s="93">
        <v>108.22048208244399</v>
      </c>
      <c r="I32" s="94">
        <v>102.109538575637</v>
      </c>
      <c r="J32" s="93">
        <v>69.547089895416207</v>
      </c>
      <c r="K32" s="94">
        <v>65.454564174614802</v>
      </c>
      <c r="L32" s="86">
        <v>0.25265345031046199</v>
      </c>
      <c r="M32" s="87">
        <v>5.9846940766262602</v>
      </c>
      <c r="N32" s="87">
        <v>6.2524680630118503</v>
      </c>
      <c r="O32" s="87">
        <v>5.9443581985196996</v>
      </c>
      <c r="P32" s="87">
        <v>-0.28997901894328398</v>
      </c>
      <c r="Q32" s="87">
        <v>-3.8058210629359102E-2</v>
      </c>
      <c r="R32" s="79"/>
    </row>
    <row r="33" spans="1:18" x14ac:dyDescent="0.2">
      <c r="A33" s="44" t="s">
        <v>32</v>
      </c>
      <c r="B33" s="19" t="s">
        <v>32</v>
      </c>
      <c r="C33" s="45" t="s">
        <v>11</v>
      </c>
      <c r="D33" s="46" t="s">
        <v>12</v>
      </c>
      <c r="E33" s="19"/>
      <c r="F33" s="84">
        <v>64.250380862563006</v>
      </c>
      <c r="G33" s="85">
        <v>64.679446460980003</v>
      </c>
      <c r="H33" s="91">
        <v>98.222601861607302</v>
      </c>
      <c r="I33" s="92">
        <v>93.895857379510105</v>
      </c>
      <c r="J33" s="91">
        <v>63.108395789201602</v>
      </c>
      <c r="K33" s="92">
        <v>60.731320802858399</v>
      </c>
      <c r="L33" s="84">
        <v>-0.66337240328094005</v>
      </c>
      <c r="M33" s="85">
        <v>4.6080248935895796</v>
      </c>
      <c r="N33" s="85">
        <v>3.9140841248282499</v>
      </c>
      <c r="O33" s="85">
        <v>3.9857490104315798</v>
      </c>
      <c r="P33" s="85">
        <v>6.8965517241379296E-2</v>
      </c>
      <c r="Q33" s="85">
        <v>-0.59486438424872001</v>
      </c>
      <c r="R33" s="79"/>
    </row>
    <row r="34" spans="1:18" x14ac:dyDescent="0.2">
      <c r="A34" s="44" t="s">
        <v>33</v>
      </c>
      <c r="B34" s="19" t="s">
        <v>33</v>
      </c>
      <c r="C34" s="45" t="s">
        <v>11</v>
      </c>
      <c r="D34" s="46" t="s">
        <v>12</v>
      </c>
      <c r="E34" s="19"/>
      <c r="F34" s="86">
        <v>66.445183986384293</v>
      </c>
      <c r="G34" s="87">
        <v>68.361138528443604</v>
      </c>
      <c r="H34" s="93">
        <v>90.653625594574393</v>
      </c>
      <c r="I34" s="94">
        <v>87.331527726235294</v>
      </c>
      <c r="J34" s="93">
        <v>60.234968316642899</v>
      </c>
      <c r="K34" s="94">
        <v>59.700826647937902</v>
      </c>
      <c r="L34" s="86">
        <v>-2.8026954835782401</v>
      </c>
      <c r="M34" s="87">
        <v>3.8040075043152299</v>
      </c>
      <c r="N34" s="87">
        <v>0.89469727421857004</v>
      </c>
      <c r="O34" s="87">
        <v>1.11519266825859</v>
      </c>
      <c r="P34" s="87">
        <v>0.21854012152962801</v>
      </c>
      <c r="Q34" s="87">
        <v>-2.5902803761645301</v>
      </c>
      <c r="R34" s="79"/>
    </row>
    <row r="35" spans="1:18" x14ac:dyDescent="0.2">
      <c r="A35" s="44" t="s">
        <v>17</v>
      </c>
      <c r="B35" s="44" t="s">
        <v>46</v>
      </c>
      <c r="C35" s="45" t="s">
        <v>11</v>
      </c>
      <c r="D35" s="46" t="s">
        <v>12</v>
      </c>
      <c r="E35" s="19"/>
      <c r="F35" s="84">
        <v>55.479041272354202</v>
      </c>
      <c r="G35" s="85">
        <v>55.658247785192302</v>
      </c>
      <c r="H35" s="91">
        <v>116.85477952992601</v>
      </c>
      <c r="I35" s="92">
        <v>113.193422005153</v>
      </c>
      <c r="J35" s="91">
        <v>64.829911364126602</v>
      </c>
      <c r="K35" s="92">
        <v>63.001475296166802</v>
      </c>
      <c r="L35" s="84">
        <v>-0.32197656226932703</v>
      </c>
      <c r="M35" s="85">
        <v>3.2346027356663498</v>
      </c>
      <c r="N35" s="85">
        <v>2.9022115107056501</v>
      </c>
      <c r="O35" s="85">
        <v>2.68814260290211</v>
      </c>
      <c r="P35" s="85">
        <v>-0.208031396663685</v>
      </c>
      <c r="Q35" s="85">
        <v>-0.52933814659359402</v>
      </c>
      <c r="R35" s="79"/>
    </row>
    <row r="36" spans="1:18" x14ac:dyDescent="0.2">
      <c r="A36" s="44" t="s">
        <v>34</v>
      </c>
      <c r="B36" s="19" t="s">
        <v>34</v>
      </c>
      <c r="C36" s="45" t="s">
        <v>11</v>
      </c>
      <c r="D36" s="46" t="s">
        <v>12</v>
      </c>
      <c r="E36" s="19"/>
      <c r="F36" s="86">
        <v>62.6131419772924</v>
      </c>
      <c r="G36" s="87">
        <v>59.5777881256491</v>
      </c>
      <c r="H36" s="93">
        <v>108.99504377212</v>
      </c>
      <c r="I36" s="94">
        <v>101.355445082203</v>
      </c>
      <c r="J36" s="93">
        <v>68.245221505249901</v>
      </c>
      <c r="K36" s="94">
        <v>60.385332324883898</v>
      </c>
      <c r="L36" s="86">
        <v>5.09477432301078</v>
      </c>
      <c r="M36" s="87">
        <v>7.53743292599715</v>
      </c>
      <c r="N36" s="87">
        <v>13.0162224463357</v>
      </c>
      <c r="O36" s="87">
        <v>5.8760978152212102</v>
      </c>
      <c r="P36" s="87">
        <v>-6.3177873729631804</v>
      </c>
      <c r="Q36" s="87">
        <v>-1.54489005881254</v>
      </c>
      <c r="R36" s="79"/>
    </row>
    <row r="37" spans="1:18" x14ac:dyDescent="0.2">
      <c r="A37" s="44" t="s">
        <v>35</v>
      </c>
      <c r="B37" s="19" t="s">
        <v>35</v>
      </c>
      <c r="C37" s="45" t="s">
        <v>11</v>
      </c>
      <c r="D37" s="46" t="s">
        <v>12</v>
      </c>
      <c r="E37" s="19"/>
      <c r="F37" s="84">
        <v>66.404336861033002</v>
      </c>
      <c r="G37" s="85">
        <v>68.157306701776605</v>
      </c>
      <c r="H37" s="91">
        <v>164.060218361354</v>
      </c>
      <c r="I37" s="92">
        <v>159.564002914475</v>
      </c>
      <c r="J37" s="91">
        <v>108.94310005561999</v>
      </c>
      <c r="K37" s="92">
        <v>108.75452685205001</v>
      </c>
      <c r="L37" s="84">
        <v>-2.5719470524469799</v>
      </c>
      <c r="M37" s="85">
        <v>2.8178131437885998</v>
      </c>
      <c r="N37" s="85">
        <v>0.17339342924649001</v>
      </c>
      <c r="O37" s="85">
        <v>4.2157879595858896</v>
      </c>
      <c r="P37" s="85">
        <v>4.03539741637542</v>
      </c>
      <c r="Q37" s="85">
        <v>1.3596620790234499</v>
      </c>
      <c r="R37" s="79"/>
    </row>
    <row r="38" spans="1:18" x14ac:dyDescent="0.2">
      <c r="A38" s="44" t="s">
        <v>36</v>
      </c>
      <c r="B38" s="19" t="s">
        <v>47</v>
      </c>
      <c r="C38" s="45" t="s">
        <v>11</v>
      </c>
      <c r="D38" s="46" t="s">
        <v>12</v>
      </c>
      <c r="E38" s="19"/>
      <c r="F38" s="86">
        <v>58.781626352616598</v>
      </c>
      <c r="G38" s="87">
        <v>61.118753159324498</v>
      </c>
      <c r="H38" s="93">
        <v>108.81310401882099</v>
      </c>
      <c r="I38" s="94">
        <v>102.62788630030199</v>
      </c>
      <c r="J38" s="93">
        <v>63.962112227028001</v>
      </c>
      <c r="K38" s="94">
        <v>62.724884500513802</v>
      </c>
      <c r="L38" s="86">
        <v>-3.8239111334870102</v>
      </c>
      <c r="M38" s="87">
        <v>6.0268392358984704</v>
      </c>
      <c r="N38" s="87">
        <v>1.9724671258725699</v>
      </c>
      <c r="O38" s="87">
        <v>2.5885102335430599</v>
      </c>
      <c r="P38" s="87">
        <v>0.60412690310813399</v>
      </c>
      <c r="Q38" s="87">
        <v>-3.2428855062872199</v>
      </c>
      <c r="R38" s="79"/>
    </row>
    <row r="39" spans="1:18" x14ac:dyDescent="0.2">
      <c r="A39" s="44" t="s">
        <v>37</v>
      </c>
      <c r="B39" s="19" t="s">
        <v>37</v>
      </c>
      <c r="C39" s="45" t="s">
        <v>11</v>
      </c>
      <c r="D39" s="46" t="s">
        <v>12</v>
      </c>
      <c r="E39" s="19"/>
      <c r="F39" s="84">
        <v>57.841631162653201</v>
      </c>
      <c r="G39" s="85">
        <v>58.7688311248547</v>
      </c>
      <c r="H39" s="91">
        <v>109.24297178109499</v>
      </c>
      <c r="I39" s="92">
        <v>106.567134681749</v>
      </c>
      <c r="J39" s="91">
        <v>63.1879168087425</v>
      </c>
      <c r="K39" s="92">
        <v>62.628259415713501</v>
      </c>
      <c r="L39" s="84">
        <v>-1.5777069995345601</v>
      </c>
      <c r="M39" s="85">
        <v>2.5109402700348298</v>
      </c>
      <c r="N39" s="85">
        <v>0.89361799010579801</v>
      </c>
      <c r="O39" s="85">
        <v>1.98346414344394</v>
      </c>
      <c r="P39" s="85">
        <v>1.0801933512236801</v>
      </c>
      <c r="Q39" s="85">
        <v>-0.51455593442164105</v>
      </c>
      <c r="R39" s="79"/>
    </row>
    <row r="40" spans="1:18" x14ac:dyDescent="0.2">
      <c r="A40" s="44" t="s">
        <v>38</v>
      </c>
      <c r="B40" s="19" t="s">
        <v>38</v>
      </c>
      <c r="C40" s="45" t="s">
        <v>11</v>
      </c>
      <c r="D40" s="46" t="s">
        <v>12</v>
      </c>
      <c r="E40" s="19"/>
      <c r="F40" s="86">
        <v>55.062434996375501</v>
      </c>
      <c r="G40" s="87">
        <v>55.395956476091698</v>
      </c>
      <c r="H40" s="93">
        <v>116.42245380281101</v>
      </c>
      <c r="I40" s="94">
        <v>111.375659986739</v>
      </c>
      <c r="J40" s="93">
        <v>64.105037946358195</v>
      </c>
      <c r="K40" s="94">
        <v>61.697612131213802</v>
      </c>
      <c r="L40" s="86">
        <v>-0.60206827525416595</v>
      </c>
      <c r="M40" s="87">
        <v>4.5313256205825603</v>
      </c>
      <c r="N40" s="87">
        <v>3.9019756713184099</v>
      </c>
      <c r="O40" s="87">
        <v>5.8465036096096004</v>
      </c>
      <c r="P40" s="87">
        <v>1.87150237108337</v>
      </c>
      <c r="Q40" s="87">
        <v>1.2581663737822799</v>
      </c>
      <c r="R40" s="79"/>
    </row>
    <row r="41" spans="1:18" x14ac:dyDescent="0.2">
      <c r="A41" s="44" t="s">
        <v>39</v>
      </c>
      <c r="B41" s="19" t="s">
        <v>39</v>
      </c>
      <c r="C41" s="45" t="s">
        <v>11</v>
      </c>
      <c r="D41" s="46" t="s">
        <v>12</v>
      </c>
      <c r="E41" s="19"/>
      <c r="F41" s="84">
        <v>58.482345495457103</v>
      </c>
      <c r="G41" s="85">
        <v>58.990106768537501</v>
      </c>
      <c r="H41" s="91">
        <v>121.519960289221</v>
      </c>
      <c r="I41" s="92">
        <v>118.01498447437</v>
      </c>
      <c r="J41" s="91">
        <v>71.067723022284696</v>
      </c>
      <c r="K41" s="92">
        <v>69.617165344303999</v>
      </c>
      <c r="L41" s="84">
        <v>-0.86075666055795597</v>
      </c>
      <c r="M41" s="85">
        <v>2.9699413430099102</v>
      </c>
      <c r="N41" s="85">
        <v>2.08362071452733</v>
      </c>
      <c r="O41" s="85">
        <v>3.0487826230253798</v>
      </c>
      <c r="P41" s="85">
        <v>0.94546206506241703</v>
      </c>
      <c r="Q41" s="85">
        <v>7.6567276806388099E-2</v>
      </c>
      <c r="R41" s="79"/>
    </row>
    <row r="42" spans="1:18" x14ac:dyDescent="0.2">
      <c r="B42" s="19"/>
      <c r="C42" s="45" t="s">
        <v>11</v>
      </c>
      <c r="D42" s="46" t="s">
        <v>60</v>
      </c>
    </row>
    <row r="43" spans="1:18" x14ac:dyDescent="0.2">
      <c r="B43" s="19"/>
      <c r="C43" s="45" t="s">
        <v>11</v>
      </c>
      <c r="D43" s="46" t="s">
        <v>61</v>
      </c>
    </row>
    <row r="44" spans="1:18" x14ac:dyDescent="0.2">
      <c r="A44" s="37" t="s">
        <v>50</v>
      </c>
      <c r="B44" s="19" t="s">
        <v>50</v>
      </c>
      <c r="C44" s="45" t="s">
        <v>11</v>
      </c>
      <c r="D44" s="46" t="s">
        <v>62</v>
      </c>
      <c r="F44" s="77">
        <v>63.064921440939301</v>
      </c>
      <c r="G44" s="78">
        <v>63.898690551064803</v>
      </c>
      <c r="H44" s="89">
        <v>119.572712848507</v>
      </c>
      <c r="I44" s="90">
        <v>115.1280408841</v>
      </c>
      <c r="J44" s="89">
        <v>75.408437422711302</v>
      </c>
      <c r="K44" s="90">
        <v>73.565310582034499</v>
      </c>
      <c r="L44" s="77">
        <v>-1.30482972801949</v>
      </c>
      <c r="M44" s="78">
        <v>3.8606337172730298</v>
      </c>
      <c r="N44" s="78">
        <v>2.5054292928206099</v>
      </c>
      <c r="O44" s="78">
        <v>1.58296709297713</v>
      </c>
      <c r="P44" s="78">
        <v>-0.89991545443737997</v>
      </c>
      <c r="Q44" s="78">
        <v>-2.19300281808033</v>
      </c>
    </row>
    <row r="45" spans="1:18" x14ac:dyDescent="0.2">
      <c r="A45" s="44" t="s">
        <v>51</v>
      </c>
      <c r="B45" s="19" t="s">
        <v>51</v>
      </c>
      <c r="C45" s="45" t="s">
        <v>11</v>
      </c>
      <c r="D45" s="46" t="s">
        <v>63</v>
      </c>
      <c r="F45" s="84">
        <v>60.450569320236497</v>
      </c>
      <c r="G45" s="85">
        <v>60.6038948345794</v>
      </c>
      <c r="H45" s="91">
        <v>118.59555062651501</v>
      </c>
      <c r="I45" s="92">
        <v>118.09306236203599</v>
      </c>
      <c r="J45" s="91">
        <v>71.691685542198101</v>
      </c>
      <c r="K45" s="92">
        <v>71.568995320822907</v>
      </c>
      <c r="L45" s="84">
        <v>-0.25299613954097799</v>
      </c>
      <c r="M45" s="85">
        <v>0.42550193417698301</v>
      </c>
      <c r="N45" s="85">
        <v>0.17142929116886399</v>
      </c>
      <c r="O45" s="85">
        <v>0.17142929116886399</v>
      </c>
      <c r="P45" s="85">
        <v>0</v>
      </c>
      <c r="Q45" s="85">
        <v>-0.25299613954097799</v>
      </c>
    </row>
    <row r="46" spans="1:18" x14ac:dyDescent="0.2">
      <c r="A46" s="44" t="s">
        <v>52</v>
      </c>
      <c r="B46" s="19" t="s">
        <v>52</v>
      </c>
      <c r="C46" s="45" t="s">
        <v>11</v>
      </c>
      <c r="D46" s="46" t="s">
        <v>64</v>
      </c>
      <c r="F46" s="86">
        <v>56.297596895971097</v>
      </c>
      <c r="G46" s="87">
        <v>57.8456473177852</v>
      </c>
      <c r="H46" s="93">
        <v>134.02915825529399</v>
      </c>
      <c r="I46" s="94">
        <v>133.421542135941</v>
      </c>
      <c r="J46" s="93">
        <v>75.4551952376288</v>
      </c>
      <c r="K46" s="94">
        <v>77.178554709906606</v>
      </c>
      <c r="L46" s="86">
        <v>-2.6761744290102301</v>
      </c>
      <c r="M46" s="87">
        <v>0.45541080520122601</v>
      </c>
      <c r="N46" s="87">
        <v>-2.2329512113247398</v>
      </c>
      <c r="O46" s="87">
        <v>-2.2329512113247398</v>
      </c>
      <c r="P46" s="87">
        <v>0</v>
      </c>
      <c r="Q46" s="87">
        <v>-2.6761744290102301</v>
      </c>
    </row>
    <row r="47" spans="1:18" x14ac:dyDescent="0.2">
      <c r="A47" s="44" t="s">
        <v>53</v>
      </c>
      <c r="B47" s="19" t="s">
        <v>53</v>
      </c>
      <c r="C47" s="45" t="s">
        <v>11</v>
      </c>
      <c r="D47" s="46" t="s">
        <v>65</v>
      </c>
      <c r="F47" s="84">
        <v>63.447156939201697</v>
      </c>
      <c r="G47" s="85">
        <v>63.584257057169403</v>
      </c>
      <c r="H47" s="91">
        <v>131.928857396539</v>
      </c>
      <c r="I47" s="92">
        <v>129.30235433355099</v>
      </c>
      <c r="J47" s="91">
        <v>83.705109200478205</v>
      </c>
      <c r="K47" s="92">
        <v>82.215941360417304</v>
      </c>
      <c r="L47" s="84">
        <v>-0.21561959565626701</v>
      </c>
      <c r="M47" s="85">
        <v>2.0312878883961698</v>
      </c>
      <c r="N47" s="85">
        <v>1.8112884380083201</v>
      </c>
      <c r="O47" s="85">
        <v>1.7098597199935199</v>
      </c>
      <c r="P47" s="85">
        <v>-9.9624235751183995E-2</v>
      </c>
      <c r="Q47" s="85">
        <v>-0.31502902203314898</v>
      </c>
    </row>
    <row r="48" spans="1:18" x14ac:dyDescent="0.2">
      <c r="A48" s="44" t="s">
        <v>54</v>
      </c>
      <c r="B48" s="19" t="s">
        <v>54</v>
      </c>
      <c r="C48" s="45" t="s">
        <v>11</v>
      </c>
      <c r="D48" s="46" t="s">
        <v>66</v>
      </c>
      <c r="F48" s="86">
        <v>68.369091139381894</v>
      </c>
      <c r="G48" s="87">
        <v>64.554495255276393</v>
      </c>
      <c r="H48" s="93">
        <v>146.66585616386399</v>
      </c>
      <c r="I48" s="94">
        <v>131.57252091088</v>
      </c>
      <c r="J48" s="93">
        <v>100.274112871027</v>
      </c>
      <c r="K48" s="94">
        <v>84.935976768661803</v>
      </c>
      <c r="L48" s="86">
        <v>5.9091096119967004</v>
      </c>
      <c r="M48" s="87">
        <v>11.4714950724454</v>
      </c>
      <c r="N48" s="87">
        <v>18.058467902407699</v>
      </c>
      <c r="O48" s="87">
        <v>19.008974550478602</v>
      </c>
      <c r="P48" s="87">
        <v>0.80511518145114302</v>
      </c>
      <c r="Q48" s="87">
        <v>6.7617999320226199</v>
      </c>
    </row>
    <row r="49" spans="1:17" x14ac:dyDescent="0.2">
      <c r="A49" s="44" t="s">
        <v>55</v>
      </c>
      <c r="B49" s="19" t="s">
        <v>55</v>
      </c>
      <c r="C49" s="45" t="s">
        <v>11</v>
      </c>
      <c r="D49" s="46" t="s">
        <v>67</v>
      </c>
      <c r="F49" s="84">
        <v>56.411383868357099</v>
      </c>
      <c r="G49" s="85">
        <v>57.998805028211599</v>
      </c>
      <c r="H49" s="91">
        <v>107.43666111421901</v>
      </c>
      <c r="I49" s="92">
        <v>104.892123829651</v>
      </c>
      <c r="J49" s="91">
        <v>60.606507316488297</v>
      </c>
      <c r="K49" s="92">
        <v>60.836178389910003</v>
      </c>
      <c r="L49" s="84">
        <v>-2.7369894243205701</v>
      </c>
      <c r="M49" s="85">
        <v>2.4258611530261001</v>
      </c>
      <c r="N49" s="85">
        <v>-0.37752383450149501</v>
      </c>
      <c r="O49" s="85">
        <v>-0.60727436655350997</v>
      </c>
      <c r="P49" s="85">
        <v>-0.23062118198140399</v>
      </c>
      <c r="Q49" s="85">
        <v>-2.9612985289409002</v>
      </c>
    </row>
    <row r="50" spans="1:17" x14ac:dyDescent="0.2">
      <c r="A50" s="44" t="s">
        <v>56</v>
      </c>
      <c r="B50" s="19" t="s">
        <v>56</v>
      </c>
      <c r="C50" s="45" t="s">
        <v>11</v>
      </c>
      <c r="D50" s="46" t="s">
        <v>68</v>
      </c>
      <c r="F50" s="86">
        <v>58.834433396194001</v>
      </c>
      <c r="G50" s="87">
        <v>57.745057959355897</v>
      </c>
      <c r="H50" s="93">
        <v>104.36701027013901</v>
      </c>
      <c r="I50" s="94">
        <v>95.852150085640801</v>
      </c>
      <c r="J50" s="93">
        <v>61.403739144984101</v>
      </c>
      <c r="K50" s="94">
        <v>55.349879622242099</v>
      </c>
      <c r="L50" s="86">
        <v>1.8865258349985701</v>
      </c>
      <c r="M50" s="87">
        <v>8.88332726693206</v>
      </c>
      <c r="N50" s="87">
        <v>10.9374393658287</v>
      </c>
      <c r="O50" s="87">
        <v>10.9374393658287</v>
      </c>
      <c r="P50" s="87">
        <v>0</v>
      </c>
      <c r="Q50" s="87">
        <v>1.8865258349985701</v>
      </c>
    </row>
    <row r="51" spans="1:17" x14ac:dyDescent="0.2">
      <c r="A51" s="44" t="s">
        <v>57</v>
      </c>
      <c r="B51" s="19" t="s">
        <v>57</v>
      </c>
      <c r="C51" s="45" t="s">
        <v>11</v>
      </c>
      <c r="D51" s="46" t="s">
        <v>69</v>
      </c>
      <c r="F51" s="84">
        <v>54.539580075868898</v>
      </c>
      <c r="G51" s="85">
        <v>54.768591199860303</v>
      </c>
      <c r="H51" s="91">
        <v>119.897066238988</v>
      </c>
      <c r="I51" s="92">
        <v>116.228534334307</v>
      </c>
      <c r="J51" s="91">
        <v>65.391356450030599</v>
      </c>
      <c r="K51" s="92">
        <v>63.656730827146298</v>
      </c>
      <c r="L51" s="84">
        <v>-0.41814317106619098</v>
      </c>
      <c r="M51" s="85">
        <v>3.1563091849103899</v>
      </c>
      <c r="N51" s="85">
        <v>2.7249681225297602</v>
      </c>
      <c r="O51" s="85">
        <v>3.5290633865507801</v>
      </c>
      <c r="P51" s="85">
        <v>0.782765162858851</v>
      </c>
      <c r="Q51" s="85">
        <v>0.36134891271868003</v>
      </c>
    </row>
    <row r="52" spans="1:17" x14ac:dyDescent="0.2">
      <c r="A52" s="44" t="s">
        <v>58</v>
      </c>
      <c r="B52" s="19" t="s">
        <v>58</v>
      </c>
      <c r="C52" s="45" t="s">
        <v>11</v>
      </c>
      <c r="D52" s="46" t="s">
        <v>70</v>
      </c>
      <c r="F52" s="86">
        <v>54.653292010693399</v>
      </c>
      <c r="G52" s="87">
        <v>58.456214670210301</v>
      </c>
      <c r="H52" s="93">
        <v>90.347919130442307</v>
      </c>
      <c r="I52" s="94">
        <v>87.076912265315698</v>
      </c>
      <c r="J52" s="93">
        <v>49.3781120679457</v>
      </c>
      <c r="K52" s="94">
        <v>50.9018667620036</v>
      </c>
      <c r="L52" s="86">
        <v>-6.50559171676045</v>
      </c>
      <c r="M52" s="87">
        <v>3.7564571136377198</v>
      </c>
      <c r="N52" s="87">
        <v>-2.9935143659511998</v>
      </c>
      <c r="O52" s="87">
        <v>-7.8026356806567296</v>
      </c>
      <c r="P52" s="87">
        <v>-4.9575255543713297</v>
      </c>
      <c r="Q52" s="87">
        <v>-11.1406008993103</v>
      </c>
    </row>
    <row r="53" spans="1:17" x14ac:dyDescent="0.2">
      <c r="A53" s="44" t="s">
        <v>59</v>
      </c>
      <c r="B53" s="19" t="s">
        <v>59</v>
      </c>
      <c r="C53" s="45" t="s">
        <v>11</v>
      </c>
      <c r="D53" s="46" t="s">
        <v>71</v>
      </c>
      <c r="F53" s="84">
        <v>58.856815103652004</v>
      </c>
      <c r="G53" s="85">
        <v>56.579822546841797</v>
      </c>
      <c r="H53" s="91">
        <v>119.98080447458</v>
      </c>
      <c r="I53" s="92">
        <v>111.92950392358399</v>
      </c>
      <c r="J53" s="91">
        <v>70.6168802494782</v>
      </c>
      <c r="K53" s="92">
        <v>63.329514697524601</v>
      </c>
      <c r="L53" s="84">
        <v>4.0243897105281299</v>
      </c>
      <c r="M53" s="85">
        <v>7.1931888097106498</v>
      </c>
      <c r="N53" s="85">
        <v>11.507060470555601</v>
      </c>
      <c r="O53" s="85">
        <v>3.6908049799454901</v>
      </c>
      <c r="P53" s="85">
        <v>-7.0096507410614501</v>
      </c>
      <c r="Q53" s="85">
        <v>-3.2673566937005498</v>
      </c>
    </row>
    <row r="54" spans="1:17" x14ac:dyDescent="0.2">
      <c r="B54" s="19"/>
    </row>
  </sheetData>
  <sheetProtection selectLockedCells="1" selectUnlockedCells="1"/>
  <mergeCells count="6">
    <mergeCell ref="F1:Q1"/>
    <mergeCell ref="C6:D6"/>
    <mergeCell ref="F6:Q6"/>
    <mergeCell ref="F7:G7"/>
    <mergeCell ref="H7:I7"/>
    <mergeCell ref="J7:K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7" tint="0.79998168889431442"/>
    <outlinePr summaryBelow="0" summaryRight="0"/>
    <pageSetUpPr autoPageBreaks="0" fitToPage="1"/>
  </sheetPr>
  <dimension ref="A1:AX100"/>
  <sheetViews>
    <sheetView showGridLines="0" zoomScaleNormal="100" zoomScaleSheetLayoutView="100" workbookViewId="0">
      <selection activeCell="E29" sqref="E29"/>
    </sheetView>
  </sheetViews>
  <sheetFormatPr defaultRowHeight="12.75" x14ac:dyDescent="0.2"/>
  <cols>
    <col min="1" max="1" width="4.28515625" customWidth="1"/>
    <col min="2" max="2" width="3.42578125" customWidth="1"/>
    <col min="3" max="3" width="6.85546875" customWidth="1"/>
    <col min="4" max="4" width="9.140625" customWidth="1"/>
    <col min="5" max="5" width="39" customWidth="1"/>
    <col min="6" max="6" width="24.7109375" customWidth="1"/>
    <col min="7" max="11" width="9.140625" customWidth="1"/>
    <col min="12" max="12" width="18.28515625" customWidth="1"/>
    <col min="13" max="50" width="9.140625" customWidth="1"/>
  </cols>
  <sheetData>
    <row r="1" spans="1:50" ht="15" customHeight="1" x14ac:dyDescent="0.25">
      <c r="A1" s="8"/>
      <c r="B1" s="8" t="s">
        <v>40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</row>
    <row r="2" spans="1:50" ht="84" customHeight="1" x14ac:dyDescent="0.35">
      <c r="A2" s="8"/>
      <c r="B2" s="9"/>
      <c r="C2" s="10"/>
      <c r="D2" s="8"/>
      <c r="E2" s="8"/>
      <c r="F2" s="8"/>
      <c r="G2" s="8"/>
      <c r="H2" s="8"/>
      <c r="I2" s="8"/>
      <c r="J2" s="8"/>
      <c r="K2" s="11"/>
      <c r="L2" s="8"/>
      <c r="M2" s="11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</row>
    <row r="3" spans="1:50" ht="15" customHeight="1" x14ac:dyDescent="0.35">
      <c r="A3" s="8"/>
      <c r="B3" s="9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</row>
    <row r="4" spans="1:50" ht="15" customHeight="1" x14ac:dyDescent="0.25">
      <c r="A4" s="12" t="s">
        <v>41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</row>
    <row r="5" spans="1:50" ht="15" customHeight="1" x14ac:dyDescent="0.25">
      <c r="A5" s="113" t="str">
        <f>HYPERLINK("http://www.str.com/data-insights/resources/glossary", "For all STR definitions, please visit www.str.com/data-insights/resources/glossary")</f>
        <v>For all STR definitions, please visit www.str.com/data-insights/resources/glossary</v>
      </c>
      <c r="B5" s="113"/>
      <c r="C5" s="113"/>
      <c r="D5" s="113"/>
      <c r="E5" s="113"/>
      <c r="F5" s="113"/>
      <c r="G5" s="13"/>
      <c r="H5" s="13"/>
      <c r="I5" s="13"/>
      <c r="J5" s="13"/>
      <c r="K5" s="13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</row>
    <row r="6" spans="1:50" ht="15" customHeight="1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</row>
    <row r="7" spans="1:50" ht="15" customHeight="1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</row>
    <row r="8" spans="1:50" ht="15" customHeight="1" x14ac:dyDescent="0.25">
      <c r="A8" s="12" t="s">
        <v>42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</row>
    <row r="9" spans="1:50" ht="15" customHeight="1" x14ac:dyDescent="0.25">
      <c r="A9" s="113" t="str">
        <f>HYPERLINK("http://www.str.com/data-insights/resources/FAQ", "For all STR FAQs, please click here or visit http://www.str.com/data-insights/resources/FAQ")</f>
        <v>For all STR FAQs, please click here or visit http://www.str.com/data-insights/resources/FAQ</v>
      </c>
      <c r="B9" s="113"/>
      <c r="C9" s="113"/>
      <c r="D9" s="113"/>
      <c r="E9" s="113"/>
      <c r="F9" s="113"/>
      <c r="G9" s="13"/>
      <c r="H9" s="13"/>
      <c r="I9" s="13"/>
      <c r="J9" s="13"/>
      <c r="K9" s="13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</row>
    <row r="10" spans="1:50" ht="15" customHeight="1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</row>
    <row r="11" spans="1:50" ht="15" customHeight="1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</row>
    <row r="12" spans="1:50" ht="15" customHeight="1" x14ac:dyDescent="0.25">
      <c r="A12" s="113" t="str">
        <f>HYPERLINK("http://www.str.com/contact", "For additional support, please contact your regional office.")</f>
        <v>For additional support, please contact your regional office.</v>
      </c>
      <c r="B12" s="113"/>
      <c r="C12" s="113"/>
      <c r="D12" s="113"/>
      <c r="E12" s="113"/>
      <c r="F12" s="113"/>
      <c r="G12" s="113"/>
      <c r="H12" s="113"/>
      <c r="I12" s="113"/>
      <c r="J12" s="113"/>
      <c r="K12" s="13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</row>
    <row r="13" spans="1:50" ht="15" customHeight="1" x14ac:dyDescent="0.2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</row>
    <row r="14" spans="1:50" ht="16.5" customHeight="1" x14ac:dyDescent="0.25">
      <c r="A14" s="112" t="str">
        <f>HYPERLINK("http://www.hotelnewsnow.com/", "For the latest in industry news, visit HotelNewsNow.com.")</f>
        <v>For the latest in industry news, visit HotelNewsNow.com.</v>
      </c>
      <c r="B14" s="112"/>
      <c r="C14" s="112"/>
      <c r="D14" s="112"/>
      <c r="E14" s="112"/>
      <c r="F14" s="112"/>
      <c r="G14" s="112"/>
      <c r="H14" s="112"/>
      <c r="I14" s="112"/>
      <c r="J14" s="14"/>
      <c r="K14" s="13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</row>
    <row r="15" spans="1:50" ht="15" customHeight="1" x14ac:dyDescent="0.25">
      <c r="A15" s="112" t="str">
        <f>HYPERLINK("http://www.hoteldataconference.com/", "To learn more about the Hotel Data Conference, visit HotelDataConference.com.")</f>
        <v>To learn more about the Hotel Data Conference, visit HotelDataConference.com.</v>
      </c>
      <c r="B15" s="112"/>
      <c r="C15" s="112"/>
      <c r="D15" s="112"/>
      <c r="E15" s="112"/>
      <c r="F15" s="112"/>
      <c r="G15" s="112"/>
      <c r="H15" s="112"/>
      <c r="I15" s="112"/>
      <c r="J15" s="14"/>
      <c r="K15" s="14"/>
      <c r="L15" s="14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</row>
    <row r="16" spans="1:50" ht="15" customHeight="1" x14ac:dyDescent="0.25">
      <c r="A16" s="8"/>
      <c r="B16" s="8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</row>
    <row r="17" spans="1:50" ht="15" customHeight="1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</row>
    <row r="18" spans="1:50" ht="15" customHeight="1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</row>
    <row r="19" spans="1:50" ht="15" customHeight="1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</row>
    <row r="20" spans="1:50" ht="15" customHeight="1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</row>
    <row r="21" spans="1:50" ht="15" customHeight="1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</row>
    <row r="22" spans="1:50" ht="15" customHeight="1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</row>
    <row r="23" spans="1:50" ht="15" customHeight="1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</row>
    <row r="24" spans="1:50" ht="15" customHeight="1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</row>
    <row r="25" spans="1:50" ht="15" customHeight="1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</row>
    <row r="26" spans="1:50" ht="15" customHeight="1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</row>
    <row r="27" spans="1:50" ht="15" customHeight="1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</row>
    <row r="28" spans="1:50" ht="15" customHeight="1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</row>
    <row r="29" spans="1:50" ht="15" customHeight="1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</row>
    <row r="30" spans="1:50" ht="15" customHeight="1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</row>
    <row r="31" spans="1:50" ht="15" customHeight="1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</row>
    <row r="32" spans="1:50" ht="15" customHeight="1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</row>
    <row r="33" spans="1:50" ht="15" customHeight="1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</row>
    <row r="34" spans="1:50" ht="15" customHeight="1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</row>
    <row r="35" spans="1:50" ht="15" customHeight="1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</row>
    <row r="36" spans="1:50" ht="15" customHeight="1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</row>
    <row r="37" spans="1:50" ht="15" customHeight="1" x14ac:dyDescent="0.2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</row>
    <row r="38" spans="1:50" ht="15" customHeight="1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</row>
    <row r="39" spans="1:50" ht="15" customHeight="1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</row>
    <row r="40" spans="1:50" ht="15" customHeight="1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</row>
    <row r="41" spans="1:50" ht="15" customHeight="1" x14ac:dyDescent="0.2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</row>
    <row r="42" spans="1:50" ht="15" customHeight="1" x14ac:dyDescent="0.2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</row>
    <row r="43" spans="1:50" ht="15" customHeight="1" x14ac:dyDescent="0.2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</row>
    <row r="44" spans="1:50" ht="15" customHeight="1" x14ac:dyDescent="0.2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</row>
    <row r="45" spans="1:50" ht="15" customHeight="1" x14ac:dyDescent="0.2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</row>
    <row r="46" spans="1:50" ht="15" customHeight="1" x14ac:dyDescent="0.2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</row>
    <row r="47" spans="1:50" ht="15" customHeight="1" x14ac:dyDescent="0.2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</row>
    <row r="48" spans="1:50" ht="15" customHeight="1" x14ac:dyDescent="0.2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</row>
    <row r="49" spans="1:50" ht="15" customHeight="1" x14ac:dyDescent="0.2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</row>
    <row r="50" spans="1:50" ht="15" customHeight="1" x14ac:dyDescent="0.2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</row>
    <row r="51" spans="1:50" ht="15" customHeight="1" x14ac:dyDescent="0.2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</row>
    <row r="52" spans="1:50" ht="15" customHeight="1" x14ac:dyDescent="0.2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</row>
    <row r="53" spans="1:50" ht="15" customHeight="1" x14ac:dyDescent="0.2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</row>
    <row r="54" spans="1:50" ht="15" customHeight="1" x14ac:dyDescent="0.2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</row>
    <row r="55" spans="1:50" ht="15" customHeight="1" x14ac:dyDescent="0.2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</row>
    <row r="56" spans="1:50" ht="15" customHeight="1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</row>
    <row r="57" spans="1:50" ht="15" customHeight="1" x14ac:dyDescent="0.2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</row>
    <row r="58" spans="1:50" ht="15" customHeight="1" x14ac:dyDescent="0.2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</row>
    <row r="59" spans="1:50" ht="15" customHeight="1" x14ac:dyDescent="0.2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</row>
    <row r="60" spans="1:50" ht="15" customHeight="1" x14ac:dyDescent="0.2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</row>
    <row r="61" spans="1:50" ht="15" customHeight="1" x14ac:dyDescent="0.2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</row>
    <row r="62" spans="1:50" ht="15" customHeight="1" x14ac:dyDescent="0.2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</row>
    <row r="63" spans="1:50" ht="15" customHeight="1" x14ac:dyDescent="0.2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</row>
    <row r="64" spans="1:50" ht="15" customHeight="1" x14ac:dyDescent="0.2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</row>
    <row r="65" spans="1:50" ht="15" customHeight="1" x14ac:dyDescent="0.2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</row>
    <row r="66" spans="1:50" ht="15" customHeight="1" x14ac:dyDescent="0.2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</row>
    <row r="67" spans="1:50" ht="15" customHeight="1" x14ac:dyDescent="0.2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</row>
    <row r="68" spans="1:50" ht="15" customHeight="1" x14ac:dyDescent="0.2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</row>
    <row r="69" spans="1:50" ht="15" customHeight="1" x14ac:dyDescent="0.2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</row>
    <row r="70" spans="1:50" ht="15" customHeight="1" x14ac:dyDescent="0.2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</row>
    <row r="71" spans="1:50" ht="15" customHeight="1" x14ac:dyDescent="0.2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</row>
    <row r="72" spans="1:50" ht="15" customHeight="1" x14ac:dyDescent="0.2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</row>
    <row r="73" spans="1:50" ht="15" customHeight="1" x14ac:dyDescent="0.2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</row>
    <row r="74" spans="1:50" ht="15" customHeight="1" x14ac:dyDescent="0.2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</row>
    <row r="75" spans="1:50" ht="15" customHeight="1" x14ac:dyDescent="0.2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</row>
    <row r="76" spans="1:50" ht="15" customHeight="1" x14ac:dyDescent="0.2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</row>
    <row r="77" spans="1:50" ht="15" customHeight="1" x14ac:dyDescent="0.2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</row>
    <row r="78" spans="1:50" ht="15" customHeight="1" x14ac:dyDescent="0.2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</row>
    <row r="79" spans="1:50" ht="15" customHeight="1" x14ac:dyDescent="0.2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</row>
    <row r="80" spans="1:50" ht="15" customHeight="1" x14ac:dyDescent="0.2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</row>
    <row r="81" spans="1:50" ht="15" customHeight="1" x14ac:dyDescent="0.2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</row>
    <row r="82" spans="1:50" ht="15" customHeight="1" x14ac:dyDescent="0.2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</row>
    <row r="83" spans="1:50" ht="15" customHeight="1" x14ac:dyDescent="0.2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</row>
    <row r="84" spans="1:50" ht="15" customHeight="1" x14ac:dyDescent="0.2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</row>
    <row r="85" spans="1:50" ht="15" customHeight="1" x14ac:dyDescent="0.2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</row>
    <row r="86" spans="1:50" ht="15" customHeight="1" x14ac:dyDescent="0.2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</row>
    <row r="87" spans="1:50" ht="15" customHeight="1" x14ac:dyDescent="0.2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</row>
    <row r="88" spans="1:50" ht="15" customHeight="1" x14ac:dyDescent="0.2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</row>
    <row r="89" spans="1:50" ht="15" customHeight="1" x14ac:dyDescent="0.2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</row>
    <row r="90" spans="1:50" ht="15" customHeight="1" x14ac:dyDescent="0.2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</row>
    <row r="91" spans="1:50" ht="15" customHeight="1" x14ac:dyDescent="0.2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</row>
    <row r="92" spans="1:50" ht="15" customHeight="1" x14ac:dyDescent="0.2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</row>
    <row r="93" spans="1:50" ht="15" customHeight="1" x14ac:dyDescent="0.2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</row>
    <row r="94" spans="1:50" ht="15" customHeight="1" x14ac:dyDescent="0.2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</row>
    <row r="95" spans="1:50" ht="15" customHeight="1" x14ac:dyDescent="0.2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</row>
    <row r="96" spans="1:50" ht="15" customHeight="1" x14ac:dyDescent="0.2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</row>
    <row r="97" spans="1:50" ht="15" customHeight="1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</row>
    <row r="98" spans="1:50" ht="15" customHeight="1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</row>
    <row r="99" spans="1:50" ht="15" customHeight="1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</row>
    <row r="100" spans="1:50" ht="15" customHeight="1" x14ac:dyDescent="0.2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</row>
  </sheetData>
  <sheetProtection password="DD2A" sheet="1" objects="1" scenarios="1"/>
  <mergeCells count="6">
    <mergeCell ref="A15:I15"/>
    <mergeCell ref="A5:F5"/>
    <mergeCell ref="G12:J12"/>
    <mergeCell ref="A9:F9"/>
    <mergeCell ref="A12:F12"/>
    <mergeCell ref="A14:I14"/>
  </mergeCells>
  <phoneticPr fontId="0" type="noConversion"/>
  <printOptions gridLinesSet="0"/>
  <pageMargins left="0" right="0" top="0" bottom="0" header="0.5" footer="0.5"/>
  <pageSetup scale="75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79998168889431442"/>
  </sheetPr>
  <dimension ref="A1:A2"/>
  <sheetViews>
    <sheetView workbookViewId="0">
      <selection activeCell="X11" sqref="X11"/>
    </sheetView>
  </sheetViews>
  <sheetFormatPr defaultRowHeight="12.75" x14ac:dyDescent="0.2"/>
  <sheetData>
    <row r="1" spans="1:1" x14ac:dyDescent="0.2">
      <c r="A1" s="4" t="s">
        <v>73</v>
      </c>
    </row>
    <row r="2" spans="1:1" x14ac:dyDescent="0.2">
      <c r="A2" s="4" t="s">
        <v>74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79998168889431442"/>
  </sheetPr>
  <dimension ref="A1"/>
  <sheetViews>
    <sheetView topLeftCell="A13" workbookViewId="0"/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79998168889431442"/>
  </sheetPr>
  <dimension ref="A1"/>
  <sheetViews>
    <sheetView workbookViewId="0">
      <selection activeCell="B2" sqref="B2"/>
    </sheetView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7" tint="0.79998168889431442"/>
  </sheetPr>
  <dimension ref="A1"/>
  <sheetViews>
    <sheetView workbookViewId="0">
      <selection activeCell="Y16" sqref="Y16"/>
    </sheetView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029547A1AC0C9458D6DA3BF670E8E42" ma:contentTypeVersion="16" ma:contentTypeDescription="Create a new document." ma:contentTypeScope="" ma:versionID="02a85725e46f999f956d3ea9bf2ad32b">
  <xsd:schema xmlns:xsd="http://www.w3.org/2001/XMLSchema" xmlns:xs="http://www.w3.org/2001/XMLSchema" xmlns:p="http://schemas.microsoft.com/office/2006/metadata/properties" xmlns:ns1="http://schemas.microsoft.com/sharepoint/v3" xmlns:ns2="e3f431ef-2a63-4b2b-860e-646449a1814e" xmlns:ns3="7a85900e-6fd2-45c2-923c-a8c58575d173" targetNamespace="http://schemas.microsoft.com/office/2006/metadata/properties" ma:root="true" ma:fieldsID="486d5748c0542f3e5c88e9d8cd6a9afc" ns1:_="" ns2:_="" ns3:_="">
    <xsd:import namespace="http://schemas.microsoft.com/sharepoint/v3"/>
    <xsd:import namespace="e3f431ef-2a63-4b2b-860e-646449a1814e"/>
    <xsd:import namespace="7a85900e-6fd2-45c2-923c-a8c58575d1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f431ef-2a63-4b2b-860e-646449a181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530d2e-5552-4983-b860-cdec4d7960d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85900e-6fd2-45c2-923c-a8c58575d17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1b41aab-c18e-4f90-8b01-22265f85669d}" ma:internalName="TaxCatchAll" ma:showField="CatchAllData" ma:web="7a85900e-6fd2-45c2-923c-a8c58575d17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D30236-498B-4344-B5CA-04C415EA0F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3f431ef-2a63-4b2b-860e-646449a1814e"/>
    <ds:schemaRef ds:uri="7a85900e-6fd2-45c2-923c-a8c58575d1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F038E60-97D3-462E-AC35-04450D03A85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Current Month Report</vt:lpstr>
      <vt:lpstr>Year To Date Report</vt:lpstr>
      <vt:lpstr>Current month raw data</vt:lpstr>
      <vt:lpstr>YTD Raw Data</vt:lpstr>
      <vt:lpstr>Help</vt:lpstr>
      <vt:lpstr>Market Maps -&gt;</vt:lpstr>
      <vt:lpstr>Washington, DC Market</vt:lpstr>
      <vt:lpstr>Norfolk &amp; Virginia Beach, VA</vt:lpstr>
      <vt:lpstr>Virginia Area</vt:lpstr>
      <vt:lpstr>Richmond-Petersburg, VA</vt:lpstr>
      <vt:lpstr>Bristol &amp; Kingsport TN&amp;VA, MSA</vt:lpstr>
      <vt:lpstr>Help!Print_Area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2023-11-27T17:59:11Z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11.0.0.825 (http://officewriter.softartisans.com)</vt:lpwstr>
  </property>
</Properties>
</file>