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filterPrivacy="1" codeName="ThisWorkbook"/>
  <xr:revisionPtr revIDLastSave="0" documentId="13_ncr:1_{BE349D83-1B5C-4C43-B85B-B66C9D74F89E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18" l="1"/>
  <c r="E9" i="18"/>
  <c r="F9" i="18"/>
  <c r="E10" i="18"/>
  <c r="F10" i="18"/>
  <c r="E11" i="18"/>
  <c r="F11" i="18"/>
  <c r="E12" i="18"/>
  <c r="F12" i="18"/>
  <c r="C7" i="18"/>
  <c r="D7" i="18"/>
  <c r="C8" i="18"/>
  <c r="D8" i="18"/>
  <c r="C9" i="18"/>
  <c r="D9" i="18"/>
  <c r="C10" i="18"/>
  <c r="D10" i="18"/>
  <c r="C11" i="18"/>
  <c r="D11" i="18"/>
  <c r="C12" i="18"/>
  <c r="D12" i="18"/>
  <c r="F18" i="18"/>
  <c r="C13" i="18"/>
  <c r="D13" i="18"/>
  <c r="C15" i="18"/>
  <c r="D15" i="18"/>
  <c r="C16" i="18"/>
  <c r="D16" i="18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M9" i="19"/>
  <c r="L9" i="19"/>
  <c r="K9" i="19"/>
  <c r="J9" i="19"/>
  <c r="I9" i="19"/>
  <c r="H9" i="19"/>
  <c r="G9" i="19"/>
  <c r="F9" i="19"/>
  <c r="E9" i="19"/>
  <c r="D9" i="19"/>
  <c r="C9" i="19"/>
  <c r="B9" i="19"/>
  <c r="M8" i="19"/>
  <c r="L8" i="19"/>
  <c r="K8" i="19"/>
  <c r="J8" i="19"/>
  <c r="I8" i="19"/>
  <c r="H8" i="19"/>
  <c r="G8" i="19"/>
  <c r="F8" i="19"/>
  <c r="E8" i="19"/>
  <c r="D8" i="19"/>
  <c r="C8" i="19"/>
  <c r="B8" i="19"/>
  <c r="M7" i="19"/>
  <c r="L7" i="19"/>
  <c r="K7" i="19"/>
  <c r="J7" i="19"/>
  <c r="I7" i="19"/>
  <c r="H7" i="19"/>
  <c r="G7" i="19"/>
  <c r="F7" i="19"/>
  <c r="E7" i="19"/>
  <c r="D7" i="19"/>
  <c r="C7" i="19"/>
  <c r="B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7" i="18"/>
  <c r="E7" i="18"/>
  <c r="F7" i="18"/>
  <c r="G7" i="18"/>
  <c r="H7" i="18"/>
  <c r="I7" i="18"/>
  <c r="J7" i="18"/>
  <c r="K7" i="18"/>
  <c r="L7" i="18"/>
  <c r="M7" i="18"/>
  <c r="B8" i="18"/>
  <c r="E8" i="18"/>
  <c r="F8" i="18"/>
  <c r="G8" i="18"/>
  <c r="H8" i="18"/>
  <c r="I8" i="18"/>
  <c r="J8" i="18"/>
  <c r="K8" i="18"/>
  <c r="L8" i="18"/>
  <c r="M8" i="18"/>
  <c r="B9" i="18"/>
  <c r="G9" i="18"/>
  <c r="H9" i="18"/>
  <c r="I9" i="18"/>
  <c r="J9" i="18"/>
  <c r="K9" i="18"/>
  <c r="L9" i="18"/>
  <c r="M9" i="18"/>
  <c r="B10" i="18"/>
  <c r="G10" i="18"/>
  <c r="H10" i="18"/>
  <c r="I10" i="18"/>
  <c r="J10" i="18"/>
  <c r="K10" i="18"/>
  <c r="L10" i="18"/>
  <c r="M10" i="18"/>
  <c r="B11" i="18"/>
  <c r="G11" i="18"/>
  <c r="H11" i="18"/>
  <c r="I11" i="18"/>
  <c r="J11" i="18"/>
  <c r="K11" i="18"/>
  <c r="L11" i="18"/>
  <c r="M11" i="18"/>
  <c r="B12" i="18"/>
  <c r="G12" i="18"/>
  <c r="H12" i="18"/>
  <c r="I12" i="18"/>
  <c r="J12" i="18"/>
  <c r="K12" i="18"/>
  <c r="L12" i="18"/>
  <c r="M12" i="18"/>
  <c r="B13" i="18"/>
  <c r="E13" i="18"/>
  <c r="F13" i="18"/>
  <c r="G13" i="18"/>
  <c r="H13" i="18"/>
  <c r="I13" i="18"/>
  <c r="J13" i="18"/>
  <c r="K13" i="18"/>
  <c r="L13" i="18"/>
  <c r="M13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<sst xmlns="http://schemas.openxmlformats.org/spreadsheetml/2006/main" count="453" uniqueCount="83">
  <si>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</si>
  <si>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</si>
  <si>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</si>
  <si>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</si>
  <si>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</si>
  <si>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</si>
  <si>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</si>
  <si>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</si>
  <si>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</si>
  <si>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</si>
  <si>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</si>
  <si>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</si>
  <si>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</si>
  <si>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</si>
  <si>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</si>
  <si>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</si>
  <si>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</si>
  <si>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</si>
  <si>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</si>
  <si>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</si>
  <si>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</si>
  <si>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</si>
  <si>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</si>
  <si>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</si>
  <si>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</si>
  <si>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</si>
  <si>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</si>
  <si>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</si>
  <si>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</si>
  <si>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</si>
  <si>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</si>
  <si>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</si>
  <si>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</si>
  <si>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</si>
  <si>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</si>
  <si>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</si>
  <si>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</si>
  <si>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</si>
  <si>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</si>
  <si>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</si>
  <si>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</si>
  <si>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</si>
  <si>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</si>
  <si>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</si>
  <si>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</si>
  <si>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</si>
  <si>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</si>
  <si>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</si>
  <si>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</si>
  <si>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</si>
  <si>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</si>
  <si>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</si>
  <si>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</si>
  <si>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</si>
  <si>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</si>
  <si>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</si>
  <si>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</si>
  <si>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</si>
  <si>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</si>
  <si>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</si>
  <si>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</si>
  <si>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</si>
  <si>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</si>
  <si>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</si>
  <si>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</si>
  <si>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</si>
  <si>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</si>
  <si>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</si>
  <si>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</si>
  <si>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</si>
  <si>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</si>
  <si>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</si>
  <si>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Update month here</t>
  </si>
  <si>
    <t xml:space="preserve">Virginia Tourism Regions. </t>
  </si>
  <si>
    <t>Refer to tabs to the right for STR Submarket Maps</t>
  </si>
  <si>
    <t>Virginia Regional</t>
  </si>
  <si>
    <t>SOURCE: STR, LLC
PUBLICATION OR OTHER RE-USE OF THIS DATA WITHOUT THE EXPRESS WRITTEN PERMISSION OF STR IS STRICTLY PROHIBITED.</t>
  </si>
  <si>
    <t>Percent Change from YTD 2022</t>
  </si>
  <si>
    <t xml:space="preserve">Richmond CBD, VA </t>
  </si>
  <si>
    <t>Percent Change from June 2022</t>
  </si>
  <si>
    <t>August 2023 Monthly Report</t>
  </si>
  <si>
    <t>Current Month - August 2023 vs August 2022</t>
  </si>
  <si>
    <t>YTD August 2023 Monthly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</si>
</sst>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7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7" fontId="18" fillId="0" borderId="13" xfId="0" applyNumberFormat="1" applyFont="1" applyBorder="1" applyAlignment="1">
      <alignment horizontal="center" vertical="center"/>
    </xf>
    <xf numFmtId="168" fontId="18" fillId="0" borderId="13" xfId="0" applyNumberFormat="1" applyFont="1" applyBorder="1" applyAlignment="1">
      <alignment horizontal="center" vertical="center"/>
    </xf>
    <xf numFmtId="167" fontId="18" fillId="5" borderId="0" xfId="0" applyNumberFormat="1" applyFont="1" applyFill="1" applyAlignment="1">
      <alignment horizontal="center" vertical="center"/>
    </xf>
    <xf numFmtId="168" fontId="18" fillId="5" borderId="0" xfId="0" applyNumberFormat="1" applyFont="1" applyFill="1" applyAlignment="1">
      <alignment horizontal="center" vertical="center"/>
    </xf>
    <xf numFmtId="167" fontId="18" fillId="0" borderId="14" xfId="0" applyNumberFormat="1" applyFont="1" applyBorder="1" applyAlignment="1">
      <alignment horizontal="center" vertical="center"/>
    </xf>
    <xf numFmtId="167" fontId="18" fillId="0" borderId="15" xfId="0" applyNumberFormat="1" applyFont="1" applyBorder="1" applyAlignment="1">
      <alignment horizontal="center" vertical="center"/>
    </xf>
    <xf numFmtId="167" fontId="18" fillId="5" borderId="8" xfId="0" applyNumberFormat="1" applyFont="1" applyFill="1" applyBorder="1" applyAlignment="1">
      <alignment horizontal="center" vertical="center"/>
    </xf>
    <xf numFmtId="167" fontId="18" fillId="0" borderId="16" xfId="0" applyNumberFormat="1" applyFont="1" applyBorder="1" applyAlignment="1">
      <alignment horizontal="center" vertical="center"/>
    </xf>
    <xf numFmtId="167" fontId="18" fillId="0" borderId="17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7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6" borderId="0" xfId="0" applyFont="1" applyFill="1" applyAlignment="1">
      <alignment horizontal="right"/>
    </xf>
    <xf numFmtId="0" fontId="23" fillId="0" borderId="0" xfId="0" applyFont="1"/>
    <xf numFmtId="165" fontId="23" fillId="0" borderId="0" xfId="0" applyNumberFormat="1" applyFont="1"/>
    <xf numFmtId="1" fontId="23" fillId="0" borderId="0" xfId="0" applyNumberFormat="1" applyFont="1"/>
    <xf numFmtId="166" fontId="23" fillId="2" borderId="1" xfId="0" applyNumberFormat="1" applyFont="1" applyFill="1" applyBorder="1"/>
    <xf numFmtId="166" fontId="23" fillId="2" borderId="7" xfId="0" applyNumberFormat="1" applyFont="1" applyFill="1" applyBorder="1"/>
    <xf numFmtId="39" fontId="23" fillId="2" borderId="1" xfId="0" applyNumberFormat="1" applyFont="1" applyFill="1" applyBorder="1"/>
    <xf numFmtId="39" fontId="23" fillId="2" borderId="7" xfId="0" applyNumberFormat="1" applyFont="1" applyFill="1" applyBorder="1"/>
    <xf numFmtId="1" fontId="23" fillId="2" borderId="1" xfId="0" applyNumberFormat="1" applyFont="1" applyFill="1" applyBorder="1"/>
    <xf numFmtId="1" fontId="23" fillId="2" borderId="7" xfId="0" applyNumberFormat="1" applyFont="1" applyFill="1" applyBorder="1"/>
    <xf numFmtId="0" fontId="23" fillId="0" borderId="3" xfId="0" applyFont="1" applyBorder="1"/>
    <xf numFmtId="0" fontId="1" fillId="0" borderId="7" xfId="0" applyFont="1" applyBorder="1"/>
    <xf numFmtId="0" fontId="23" fillId="0" borderId="7" xfId="0" applyFont="1" applyBorder="1"/>
    <xf numFmtId="165" fontId="23" fillId="0" borderId="7" xfId="0" applyNumberFormat="1" applyFont="1" applyBorder="1"/>
    <xf numFmtId="2" fontId="23" fillId="0" borderId="7" xfId="0" applyNumberFormat="1" applyFont="1" applyBorder="1"/>
    <xf numFmtId="1" fontId="23" fillId="0" borderId="7" xfId="0" applyNumberFormat="1" applyFont="1" applyBorder="1"/>
    <xf numFmtId="166" fontId="23" fillId="0" borderId="3" xfId="0" applyNumberFormat="1" applyFont="1" applyBorder="1"/>
    <xf numFmtId="166" fontId="23" fillId="0" borderId="0" xfId="0" applyNumberFormat="1" applyFont="1"/>
    <xf numFmtId="39" fontId="23" fillId="0" borderId="3" xfId="0" applyNumberFormat="1" applyFont="1" applyBorder="1"/>
    <xf numFmtId="39" fontId="23" fillId="0" borderId="0" xfId="0" applyNumberFormat="1" applyFont="1"/>
    <xf numFmtId="1" fontId="23" fillId="0" borderId="3" xfId="0" applyNumberFormat="1" applyFont="1" applyBorder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39" fontId="23" fillId="2" borderId="3" xfId="0" applyNumberFormat="1" applyFont="1" applyFill="1" applyBorder="1"/>
    <xf numFmtId="39" fontId="23" fillId="2" borderId="0" xfId="0" applyNumberFormat="1" applyFont="1" applyFill="1"/>
    <xf numFmtId="1" fontId="23" fillId="2" borderId="3" xfId="0" applyNumberFormat="1" applyFont="1" applyFill="1" applyBorder="1"/>
    <xf numFmtId="1" fontId="23" fillId="2" borderId="0" xfId="0" applyNumberFormat="1" applyFont="1" applyFill="1"/>
    <xf numFmtId="0" fontId="23" fillId="2" borderId="1" xfId="0" applyFont="1" applyFill="1" applyBorder="1"/>
    <xf numFmtId="0" fontId="23" fillId="2" borderId="7" xfId="0" applyFont="1" applyFill="1" applyBorder="1"/>
    <xf numFmtId="0" fontId="23" fillId="2" borderId="3" xfId="0" applyFont="1" applyFill="1" applyBorder="1"/>
    <xf numFmtId="0" fontId="23" fillId="2" borderId="0" xfId="0" applyFont="1" applyFill="1"/>
    <xf numFmtId="2" fontId="23" fillId="0" borderId="0" xfId="0" applyNumberFormat="1" applyFont="1"/>
    <xf numFmtId="170" fontId="23" fillId="2" borderId="1" xfId="0" applyNumberFormat="1" applyFont="1" applyFill="1" applyBorder="1"/>
    <xf numFmtId="170" fontId="23" fillId="2" borderId="7" xfId="0" applyNumberFormat="1" applyFont="1" applyFill="1" applyBorder="1"/>
    <xf numFmtId="170" fontId="23" fillId="0" borderId="3" xfId="0" applyNumberFormat="1" applyFont="1" applyBorder="1"/>
    <xf numFmtId="170" fontId="23" fillId="0" borderId="0" xfId="0" applyNumberFormat="1" applyFont="1"/>
    <xf numFmtId="170" fontId="23" fillId="2" borderId="3" xfId="0" applyNumberFormat="1" applyFont="1" applyFill="1" applyBorder="1"/>
    <xf numFmtId="170" fontId="23" fillId="2" borderId="0" xfId="0" applyNumberFormat="1" applyFont="1" applyFill="1"/>
    <xf numFmtId="170" fontId="1" fillId="0" borderId="3" xfId="0" applyNumberFormat="1" applyFont="1" applyBorder="1"/>
    <xf numFmtId="170" fontId="1" fillId="0" borderId="0" xfId="0" applyNumberFormat="1" applyFont="1"/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69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3474719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347471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57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7" sqref="O17"/>
    </sheetView>
  </sheetViews>
  <sheetFormatPr defaultColWidth="9.140625" defaultRowHeight="14.25" x14ac:dyDescent="0.25"/>
  <cols>
    <col min="1" max="1" width="39" style="20" bestFit="1" customWidth="1"/>
    <col min="2" max="6" width="13.140625" style="20" customWidth="1"/>
    <col min="7" max="7" width="13.140625" style="21" customWidth="1"/>
    <col min="8" max="9" width="13.140625" style="20" customWidth="1"/>
    <col min="10" max="11" width="13.140625" style="21" customWidth="1"/>
    <col min="12" max="13" width="13.140625" style="20" customWidth="1"/>
    <col min="14" max="16384" width="9.140625" style="20"/>
  </cols>
  <sheetData>
    <row r="1" spans="1:13" ht="16.5" x14ac:dyDescent="0.25">
      <c r="A1" s="117" t="str">
        <f>'Current month raw data'!A1</f>
        <v>August 2023 Monthly Report</v>
      </c>
      <c r="B1" s="118" t="str">
        <f>'Current month raw data'!F1</f>
        <v>Current Month - August 2023 vs August 2022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20"/>
    </row>
    <row r="2" spans="1:13" ht="16.5" x14ac:dyDescent="0.25">
      <c r="A2" s="117"/>
      <c r="B2" s="121" t="s">
        <v>45</v>
      </c>
      <c r="C2" s="122"/>
      <c r="D2" s="122" t="s">
        <v>2</v>
      </c>
      <c r="E2" s="122"/>
      <c r="F2" s="122" t="s">
        <v>3</v>
      </c>
      <c r="G2" s="122"/>
      <c r="H2" s="122" t="str">
        <f>'Current month raw data'!L7</f>
        <v>Percent Change from June 2022</v>
      </c>
      <c r="I2" s="122"/>
      <c r="J2" s="122"/>
      <c r="K2" s="122"/>
      <c r="L2" s="122"/>
      <c r="M2" s="123"/>
    </row>
    <row r="3" spans="1:13" ht="33" x14ac:dyDescent="0.25">
      <c r="A3" s="117"/>
      <c r="B3" s="64">
        <v>2023</v>
      </c>
      <c r="C3" s="64">
        <v>2022</v>
      </c>
      <c r="D3" s="64">
        <v>2023</v>
      </c>
      <c r="E3" s="64">
        <v>2022</v>
      </c>
      <c r="F3" s="64">
        <v>2023</v>
      </c>
      <c r="G3" s="64">
        <v>2022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25">
      <c r="A4" s="22" t="s">
        <v>10</v>
      </c>
      <c r="B4" s="56">
        <f>VLOOKUP($A4,'Current month raw data'!$B:$Q,5,FALSE)</f>
        <v>65.984555767225203</v>
      </c>
      <c r="C4" s="52">
        <f>VLOOKUP($A4,'Current month raw data'!$B:$Q,6,FALSE)</f>
        <v>66.205495234491494</v>
      </c>
      <c r="D4" s="53">
        <f>VLOOKUP($A4,'Current month raw data'!$B:$Q,7,FALSE)</f>
        <v>153.602002091934</v>
      </c>
      <c r="E4" s="53">
        <f>VLOOKUP($A4,'Current month raw data'!$B:$Q,8,FALSE)</f>
        <v>150.84989371689301</v>
      </c>
      <c r="F4" s="53">
        <f>VLOOKUP($A4,'Current month raw data'!$B:$Q,9,FALSE)</f>
        <v>101.353598729927</v>
      </c>
      <c r="G4" s="53">
        <f>VLOOKUP($A4,'Current month raw data'!$B:$Q,10,FALSE)</f>
        <v>99.8709191959733</v>
      </c>
      <c r="H4" s="52">
        <f>VLOOKUP($A4,'Current month raw data'!$B:$Q,11,FALSE)</f>
        <v>-0.33371771706215902</v>
      </c>
      <c r="I4" s="52">
        <f>VLOOKUP($A4,'Current month raw data'!$B:$Q,12,FALSE)</f>
        <v>1.82440193176828</v>
      </c>
      <c r="J4" s="52">
        <f>VLOOKUP($A4,'Current month raw data'!$B:$Q,13,FALSE)</f>
        <v>1.48459586222939</v>
      </c>
      <c r="K4" s="52">
        <f>VLOOKUP($A4,'Current month raw data'!$B:$Q,14,FALSE)</f>
        <v>1.7941055584835199</v>
      </c>
      <c r="L4" s="52">
        <f>VLOOKUP($A4,'Current month raw data'!$B:$Q,15,FALSE)</f>
        <v>0.30498194689006197</v>
      </c>
      <c r="M4" s="57">
        <f>VLOOKUP($A4,'Current month raw data'!$B:$Q,16,FALSE)</f>
        <v>-2.9753548962710399E-2</v>
      </c>
    </row>
    <row r="5" spans="1:13" x14ac:dyDescent="0.25">
      <c r="A5" s="22" t="s">
        <v>13</v>
      </c>
      <c r="B5" s="56">
        <f>VLOOKUP($A5,'Current month raw data'!$B:$Q,5,FALSE)</f>
        <v>65.8906791407491</v>
      </c>
      <c r="C5" s="52">
        <f>VLOOKUP($A5,'Current month raw data'!$B:$Q,6,FALSE)</f>
        <v>66.772538575295201</v>
      </c>
      <c r="D5" s="53">
        <f>VLOOKUP($A5,'Current month raw data'!$B:$Q,7,FALSE)</f>
        <v>132.19608313772201</v>
      </c>
      <c r="E5" s="53">
        <f>VLOOKUP($A5,'Current month raw data'!$B:$Q,8,FALSE)</f>
        <v>128.29682968588</v>
      </c>
      <c r="F5" s="53">
        <f>VLOOKUP($A5,'Current month raw data'!$B:$Q,9,FALSE)</f>
        <v>87.104896976914802</v>
      </c>
      <c r="G5" s="53">
        <f>VLOOKUP($A5,'Current month raw data'!$B:$Q,10,FALSE)</f>
        <v>85.667050092885106</v>
      </c>
      <c r="H5" s="52">
        <f>VLOOKUP($A5,'Current month raw data'!$B:$Q,11,FALSE)</f>
        <v>-1.32069178941233</v>
      </c>
      <c r="I5" s="52">
        <f>VLOOKUP($A5,'Current month raw data'!$B:$Q,12,FALSE)</f>
        <v>3.0392438078084898</v>
      </c>
      <c r="J5" s="52">
        <f>VLOOKUP($A5,'Current month raw data'!$B:$Q,13,FALSE)</f>
        <v>1.6784129749662</v>
      </c>
      <c r="K5" s="52">
        <f>VLOOKUP($A5,'Current month raw data'!$B:$Q,14,FALSE)</f>
        <v>2.8303592276320702</v>
      </c>
      <c r="L5" s="52">
        <f>VLOOKUP($A5,'Current month raw data'!$B:$Q,15,FALSE)</f>
        <v>1.13293099190039</v>
      </c>
      <c r="M5" s="57">
        <f>VLOOKUP($A5,'Current month raw data'!$B:$Q,16,FALSE)</f>
        <v>-0.20272332410167401</v>
      </c>
    </row>
    <row r="6" spans="1:13" x14ac:dyDescent="0.2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25">
      <c r="A7" s="22" t="s">
        <v>18</v>
      </c>
      <c r="B7" s="56">
        <f>VLOOKUP($A7,'Current month raw data'!$B:$Q,5,FALSE)</f>
        <v>66.545446342731594</v>
      </c>
      <c r="C7" s="52">
        <f>VLOOKUP($A7,'Current month raw data'!$B:$Q,6,FALSE)</f>
        <v>63.953043274821198</v>
      </c>
      <c r="D7" s="53">
        <f>VLOOKUP($A7,'Current month raw data'!$B:$Q,7,FALSE)</f>
        <v>150.68780205361</v>
      </c>
      <c r="E7" s="53">
        <f>VLOOKUP($A7,'Current month raw data'!$B:$Q,8,FALSE)</f>
        <v>144.13675622862701</v>
      </c>
      <c r="F7" s="53">
        <f>VLOOKUP($A7,'Current month raw data'!$B:$Q,9,FALSE)</f>
        <v>100.275870460626</v>
      </c>
      <c r="G7" s="53">
        <f>VLOOKUP($A7,'Current month raw data'!$B:$Q,10,FALSE)</f>
        <v>92.179842085817597</v>
      </c>
      <c r="H7" s="52">
        <f>VLOOKUP($A7,'Current month raw data'!$B:$Q,11,FALSE)</f>
        <v>4.0536039180655701</v>
      </c>
      <c r="I7" s="52">
        <f>VLOOKUP($A7,'Current month raw data'!$B:$Q,12,FALSE)</f>
        <v>4.54502099006009</v>
      </c>
      <c r="J7" s="52">
        <f>VLOOKUP($A7,'Current month raw data'!$B:$Q,13,FALSE)</f>
        <v>8.7828620570556506</v>
      </c>
      <c r="K7" s="52">
        <f>VLOOKUP($A7,'Current month raw data'!$B:$Q,14,FALSE)</f>
        <v>10.3109855232276</v>
      </c>
      <c r="L7" s="52">
        <f>VLOOKUP($A7,'Current month raw data'!$B:$Q,15,FALSE)</f>
        <v>1.4047465173057501</v>
      </c>
      <c r="M7" s="57">
        <f>VLOOKUP($A7,'Current month raw data'!$B:$Q,16,FALSE)</f>
        <v>5.5152932952357299</v>
      </c>
    </row>
    <row r="8" spans="1:13" x14ac:dyDescent="0.25">
      <c r="A8" s="24" t="s">
        <v>20</v>
      </c>
      <c r="B8" s="56">
        <f>VLOOKUP($A8,'Current month raw data'!$B:$Q,5,FALSE)</f>
        <v>68.714369864518105</v>
      </c>
      <c r="C8" s="52">
        <f>VLOOKUP($A8,'Current month raw data'!$B:$Q,6,FALSE)</f>
        <v>65.929275205830706</v>
      </c>
      <c r="D8" s="53">
        <f>VLOOKUP($A8,'Current month raw data'!$B:$Q,7,FALSE)</f>
        <v>153.68907737014101</v>
      </c>
      <c r="E8" s="53">
        <f>VLOOKUP($A8,'Current month raw data'!$B:$Q,8,FALSE)</f>
        <v>144.39404513071401</v>
      </c>
      <c r="F8" s="53">
        <f>VLOOKUP($A8,'Current month raw data'!$B:$Q,9,FALSE)</f>
        <v>105.606481065484</v>
      </c>
      <c r="G8" s="53">
        <f>VLOOKUP($A8,'Current month raw data'!$B:$Q,10,FALSE)</f>
        <v>95.197947395059998</v>
      </c>
      <c r="H8" s="52">
        <f>VLOOKUP($A8,'Current month raw data'!$B:$Q,11,FALSE)</f>
        <v>4.2243671722346896</v>
      </c>
      <c r="I8" s="52">
        <f>VLOOKUP($A8,'Current month raw data'!$B:$Q,12,FALSE)</f>
        <v>6.4372684005167597</v>
      </c>
      <c r="J8" s="52">
        <f>VLOOKUP($A8,'Current month raw data'!$B:$Q,13,FALSE)</f>
        <v>10.9335694258515</v>
      </c>
      <c r="K8" s="52">
        <f>VLOOKUP($A8,'Current month raw data'!$B:$Q,14,FALSE)</f>
        <v>12.476892096734099</v>
      </c>
      <c r="L8" s="52">
        <f>VLOOKUP($A8,'Current month raw data'!$B:$Q,15,FALSE)</f>
        <v>1.3912133891213301</v>
      </c>
      <c r="M8" s="57">
        <f>VLOOKUP($A8,'Current month raw data'!$B:$Q,16,FALSE)</f>
        <v>5.6743505230617997</v>
      </c>
    </row>
    <row r="9" spans="1:13" x14ac:dyDescent="0.25">
      <c r="A9" s="24" t="s">
        <v>22</v>
      </c>
      <c r="B9" s="56">
        <f>VLOOKUP($A9,'Current month raw data'!$B:$Q,5,FALSE)</f>
        <v>63.891285429902098</v>
      </c>
      <c r="C9" s="52">
        <f>VLOOKUP($A9,'Current month raw data'!$B:$Q,6,FALSE)</f>
        <v>62.031137246472397</v>
      </c>
      <c r="D9" s="53">
        <f>VLOOKUP($A9,'Current month raw data'!$B:$Q,7,FALSE)</f>
        <v>133.18546984514799</v>
      </c>
      <c r="E9" s="53">
        <f>VLOOKUP($A9,'Current month raw data'!$B:$Q,8,FALSE)</f>
        <v>126.74275150675</v>
      </c>
      <c r="F9" s="53">
        <f>VLOOKUP($A9,'Current month raw data'!$B:$Q,9,FALSE)</f>
        <v>85.0939086899199</v>
      </c>
      <c r="G9" s="53">
        <f>VLOOKUP($A9,'Current month raw data'!$B:$Q,10,FALSE)</f>
        <v>78.619970137108197</v>
      </c>
      <c r="H9" s="52">
        <f>VLOOKUP($A9,'Current month raw data'!$B:$Q,11,FALSE)</f>
        <v>2.9987330008775399</v>
      </c>
      <c r="I9" s="52">
        <f>VLOOKUP($A9,'Current month raw data'!$B:$Q,12,FALSE)</f>
        <v>5.0833031962811903</v>
      </c>
      <c r="J9" s="52">
        <f>VLOOKUP($A9,'Current month raw data'!$B:$Q,13,FALSE)</f>
        <v>8.2344708876402901</v>
      </c>
      <c r="K9" s="52">
        <f>VLOOKUP($A9,'Current month raw data'!$B:$Q,14,FALSE)</f>
        <v>11.2352600019692</v>
      </c>
      <c r="L9" s="52">
        <f>VLOOKUP($A9,'Current month raw data'!$B:$Q,15,FALSE)</f>
        <v>2.7724892908138901</v>
      </c>
      <c r="M9" s="57">
        <f>VLOOKUP($A9,'Current month raw data'!$B:$Q,16,FALSE)</f>
        <v>5.8543618430008699</v>
      </c>
    </row>
    <row r="10" spans="1:13" x14ac:dyDescent="0.25">
      <c r="A10" s="24" t="s">
        <v>23</v>
      </c>
      <c r="B10" s="56">
        <f>VLOOKUP($A10,'Current month raw data'!$B:$Q,5,FALSE)</f>
        <v>65.920128212295694</v>
      </c>
      <c r="C10" s="52">
        <f>VLOOKUP($A10,'Current month raw data'!$B:$Q,6,FALSE)</f>
        <v>60.782632681512098</v>
      </c>
      <c r="D10" s="53">
        <f>VLOOKUP($A10,'Current month raw data'!$B:$Q,7,FALSE)</f>
        <v>144.499052960699</v>
      </c>
      <c r="E10" s="53">
        <f>VLOOKUP($A10,'Current month raw data'!$B:$Q,8,FALSE)</f>
        <v>138.015876281705</v>
      </c>
      <c r="F10" s="53">
        <f>VLOOKUP($A10,'Current month raw data'!$B:$Q,9,FALSE)</f>
        <v>95.253960977245995</v>
      </c>
      <c r="G10" s="53">
        <f>VLOOKUP($A10,'Current month raw data'!$B:$Q,10,FALSE)</f>
        <v>83.889683122479198</v>
      </c>
      <c r="H10" s="52">
        <f>VLOOKUP($A10,'Current month raw data'!$B:$Q,11,FALSE)</f>
        <v>8.4522425306960294</v>
      </c>
      <c r="I10" s="52">
        <f>VLOOKUP($A10,'Current month raw data'!$B:$Q,12,FALSE)</f>
        <v>4.6974136988132198</v>
      </c>
      <c r="J10" s="52">
        <f>VLOOKUP($A10,'Current month raw data'!$B:$Q,13,FALSE)</f>
        <v>13.546693028003</v>
      </c>
      <c r="K10" s="52">
        <f>VLOOKUP($A10,'Current month raw data'!$B:$Q,14,FALSE)</f>
        <v>13.5598137459402</v>
      </c>
      <c r="L10" s="52">
        <f>VLOOKUP($A10,'Current month raw data'!$B:$Q,15,FALSE)</f>
        <v>1.15553501271088E-2</v>
      </c>
      <c r="M10" s="57">
        <f>VLOOKUP($A10,'Current month raw data'!$B:$Q,16,FALSE)</f>
        <v>8.4647745670411592</v>
      </c>
    </row>
    <row r="11" spans="1:13" x14ac:dyDescent="0.25">
      <c r="A11" s="24" t="s">
        <v>21</v>
      </c>
      <c r="B11" s="56">
        <f>VLOOKUP($A11,'Current month raw data'!$B:$Q,5,FALSE)</f>
        <v>64.886581695517805</v>
      </c>
      <c r="C11" s="52">
        <f>VLOOKUP($A11,'Current month raw data'!$B:$Q,6,FALSE)</f>
        <v>68.677442545395493</v>
      </c>
      <c r="D11" s="53">
        <f>VLOOKUP($A11,'Current month raw data'!$B:$Q,7,FALSE)</f>
        <v>132.236637591288</v>
      </c>
      <c r="E11" s="53">
        <f>VLOOKUP($A11,'Current month raw data'!$B:$Q,8,FALSE)</f>
        <v>126.565487870765</v>
      </c>
      <c r="F11" s="53">
        <f>VLOOKUP($A11,'Current month raw data'!$B:$Q,9,FALSE)</f>
        <v>85.8038338820772</v>
      </c>
      <c r="G11" s="53">
        <f>VLOOKUP($A11,'Current month raw data'!$B:$Q,10,FALSE)</f>
        <v>86.921940214744495</v>
      </c>
      <c r="H11" s="52">
        <f>VLOOKUP($A11,'Current month raw data'!$B:$Q,11,FALSE)</f>
        <v>-5.5198049161075904</v>
      </c>
      <c r="I11" s="52">
        <f>VLOOKUP($A11,'Current month raw data'!$B:$Q,12,FALSE)</f>
        <v>4.4808026389577504</v>
      </c>
      <c r="J11" s="52">
        <f>VLOOKUP($A11,'Current month raw data'!$B:$Q,13,FALSE)</f>
        <v>-1.2863338414961001</v>
      </c>
      <c r="K11" s="52">
        <f>VLOOKUP($A11,'Current month raw data'!$B:$Q,14,FALSE)</f>
        <v>13.332656258181601</v>
      </c>
      <c r="L11" s="52">
        <f>VLOOKUP($A11,'Current month raw data'!$B:$Q,15,FALSE)</f>
        <v>14.809489575844699</v>
      </c>
      <c r="M11" s="57">
        <f>VLOOKUP($A11,'Current month raw data'!$B:$Q,16,FALSE)</f>
        <v>8.4722297260792008</v>
      </c>
    </row>
    <row r="12" spans="1:13" x14ac:dyDescent="0.25">
      <c r="A12" s="24" t="s">
        <v>24</v>
      </c>
      <c r="B12" s="56">
        <f>VLOOKUP($A12,'Current month raw data'!$B:$Q,5,FALSE)</f>
        <v>66.5264970156814</v>
      </c>
      <c r="C12" s="52">
        <f>VLOOKUP($A12,'Current month raw data'!$B:$Q,6,FALSE)</f>
        <v>66.734454225899697</v>
      </c>
      <c r="D12" s="53">
        <f>VLOOKUP($A12,'Current month raw data'!$B:$Q,7,FALSE)</f>
        <v>100.79224885204199</v>
      </c>
      <c r="E12" s="53">
        <f>VLOOKUP($A12,'Current month raw data'!$B:$Q,8,FALSE)</f>
        <v>96.732082155862997</v>
      </c>
      <c r="F12" s="53">
        <f>VLOOKUP($A12,'Current month raw data'!$B:$Q,9,FALSE)</f>
        <v>67.053552424592098</v>
      </c>
      <c r="G12" s="53">
        <f>VLOOKUP($A12,'Current month raw data'!$B:$Q,10,FALSE)</f>
        <v>64.553627088064204</v>
      </c>
      <c r="H12" s="52">
        <f>VLOOKUP($A12,'Current month raw data'!$B:$Q,11,FALSE)</f>
        <v>-0.31161895699985298</v>
      </c>
      <c r="I12" s="52">
        <f>VLOOKUP($A12,'Current month raw data'!$B:$Q,12,FALSE)</f>
        <v>4.1973320595302699</v>
      </c>
      <c r="J12" s="52">
        <f>VLOOKUP($A12,'Current month raw data'!$B:$Q,13,FALSE)</f>
        <v>3.8726334201446901</v>
      </c>
      <c r="K12" s="52">
        <f>VLOOKUP($A12,'Current month raw data'!$B:$Q,14,FALSE)</f>
        <v>6.0387334179370002</v>
      </c>
      <c r="L12" s="52">
        <f>VLOOKUP($A12,'Current month raw data'!$B:$Q,15,FALSE)</f>
        <v>2.0853423336547698</v>
      </c>
      <c r="M12" s="57">
        <f>VLOOKUP($A12,'Current month raw data'!$B:$Q,16,FALSE)</f>
        <v>1.7672250546249</v>
      </c>
    </row>
    <row r="13" spans="1:13" x14ac:dyDescent="0.25">
      <c r="A13" s="24" t="s">
        <v>25</v>
      </c>
      <c r="B13" s="56">
        <f>VLOOKUP($A13,'Current month raw data'!$B:$Q,5,FALSE)</f>
        <v>70.069032625259297</v>
      </c>
      <c r="C13" s="52">
        <f>VLOOKUP($A13,'Current month raw data'!$B:$Q,6,FALSE)</f>
        <v>74.557694045359995</v>
      </c>
      <c r="D13" s="53">
        <f>VLOOKUP($A13,'Current month raw data'!$B:$Q,7,FALSE)</f>
        <v>123.058521662801</v>
      </c>
      <c r="E13" s="53">
        <f>VLOOKUP($A13,'Current month raw data'!$B:$Q,8,FALSE)</f>
        <v>120.085441889964</v>
      </c>
      <c r="F13" s="53">
        <f>VLOOKUP($A13,'Current month raw data'!$B:$Q,9,FALSE)</f>
        <v>86.225915692070402</v>
      </c>
      <c r="G13" s="53">
        <f>VLOOKUP($A13,'Current month raw data'!$B:$Q,10,FALSE)</f>
        <v>89.532936357338599</v>
      </c>
      <c r="H13" s="52">
        <f>VLOOKUP($A13,'Current month raw data'!$B:$Q,11,FALSE)</f>
        <v>-6.0203865980215197</v>
      </c>
      <c r="I13" s="52">
        <f>VLOOKUP($A13,'Current month raw data'!$B:$Q,12,FALSE)</f>
        <v>2.4758036661606799</v>
      </c>
      <c r="J13" s="52">
        <f>VLOOKUP($A13,'Current month raw data'!$B:$Q,13,FALSE)</f>
        <v>-3.6936358839716998</v>
      </c>
      <c r="K13" s="52">
        <f>VLOOKUP($A13,'Current month raw data'!$B:$Q,14,FALSE)</f>
        <v>-5.2043239485368504</v>
      </c>
      <c r="L13" s="52">
        <f>VLOOKUP($A13,'Current month raw data'!$B:$Q,15,FALSE)</f>
        <v>-1.5686274509803899</v>
      </c>
      <c r="M13" s="57">
        <f>VLOOKUP($A13,'Current month raw data'!$B:$Q,16,FALSE)</f>
        <v>-7.4945766121702002</v>
      </c>
    </row>
    <row r="14" spans="1:13" x14ac:dyDescent="0.2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25">
      <c r="A15" s="22" t="s">
        <v>15</v>
      </c>
      <c r="B15" s="56">
        <f>VLOOKUP($A15,'Current month raw data'!$B:$Q,5,FALSE)</f>
        <v>71.049827337602395</v>
      </c>
      <c r="C15" s="52">
        <f>VLOOKUP($A15,'Current month raw data'!$B:$Q,6,FALSE)</f>
        <v>72.58927391364</v>
      </c>
      <c r="D15" s="53">
        <f>VLOOKUP($A15,'Current month raw data'!$B:$Q,7,FALSE)</f>
        <v>154.45996839855499</v>
      </c>
      <c r="E15" s="53">
        <f>VLOOKUP($A15,'Current month raw data'!$B:$Q,8,FALSE)</f>
        <v>153.93012228614799</v>
      </c>
      <c r="F15" s="53">
        <f>VLOOKUP($A15,'Current month raw data'!$B:$Q,9,FALSE)</f>
        <v>109.743540852888</v>
      </c>
      <c r="G15" s="53">
        <f>VLOOKUP($A15,'Current month raw data'!$B:$Q,10,FALSE)</f>
        <v>111.736758101893</v>
      </c>
      <c r="H15" s="52">
        <f>VLOOKUP($A15,'Current month raw data'!$B:$Q,11,FALSE)</f>
        <v>-2.1207631555443398</v>
      </c>
      <c r="I15" s="52">
        <f>VLOOKUP($A15,'Current month raw data'!$B:$Q,12,FALSE)</f>
        <v>0.34421210386761603</v>
      </c>
      <c r="J15" s="52">
        <f>VLOOKUP($A15,'Current month raw data'!$B:$Q,13,FALSE)</f>
        <v>-1.78385097515247</v>
      </c>
      <c r="K15" s="52">
        <f>VLOOKUP($A15,'Current month raw data'!$B:$Q,14,FALSE)</f>
        <v>-1.12807299330253</v>
      </c>
      <c r="L15" s="52">
        <f>VLOOKUP($A15,'Current month raw data'!$B:$Q,15,FALSE)</f>
        <v>0.667688550570263</v>
      </c>
      <c r="M15" s="57">
        <f>VLOOKUP($A15,'Current month raw data'!$B:$Q,16,FALSE)</f>
        <v>-1.4672346977483599</v>
      </c>
    </row>
    <row r="16" spans="1:13" x14ac:dyDescent="0.25">
      <c r="A16" s="24" t="s">
        <v>30</v>
      </c>
      <c r="B16" s="56">
        <f>VLOOKUP($A16,'Current month raw data'!$B:$Q,5,FALSE)</f>
        <v>78.230874932420207</v>
      </c>
      <c r="C16" s="52">
        <f>VLOOKUP($A16,'Current month raw data'!$B:$Q,6,FALSE)</f>
        <v>79.444638491093201</v>
      </c>
      <c r="D16" s="53">
        <f>VLOOKUP($A16,'Current month raw data'!$B:$Q,7,FALSE)</f>
        <v>112.75794792424</v>
      </c>
      <c r="E16" s="53">
        <f>VLOOKUP($A16,'Current month raw data'!$B:$Q,8,FALSE)</f>
        <v>110.949242647444</v>
      </c>
      <c r="F16" s="53">
        <f>VLOOKUP($A16,'Current month raw data'!$B:$Q,9,FALSE)</f>
        <v>88.211529216976004</v>
      </c>
      <c r="G16" s="53">
        <f>VLOOKUP($A16,'Current month raw data'!$B:$Q,10,FALSE)</f>
        <v>88.143224729868194</v>
      </c>
      <c r="H16" s="52">
        <f>VLOOKUP($A16,'Current month raw data'!$B:$Q,11,FALSE)</f>
        <v>-1.52781053791198</v>
      </c>
      <c r="I16" s="52">
        <f>VLOOKUP($A16,'Current month raw data'!$B:$Q,12,FALSE)</f>
        <v>1.63020966492134</v>
      </c>
      <c r="J16" s="52">
        <f>VLOOKUP($A16,'Current month raw data'!$B:$Q,13,FALSE)</f>
        <v>7.7492611958636201E-2</v>
      </c>
      <c r="K16" s="52">
        <f>VLOOKUP($A16,'Current month raw data'!$B:$Q,14,FALSE)</f>
        <v>0.11244807567220801</v>
      </c>
      <c r="L16" s="52">
        <f>VLOOKUP($A16,'Current month raw data'!$B:$Q,15,FALSE)</f>
        <v>3.49283967865874E-2</v>
      </c>
      <c r="M16" s="57">
        <f>VLOOKUP($A16,'Current month raw data'!$B:$Q,16,FALSE)</f>
        <v>-1.4934157808522199</v>
      </c>
    </row>
    <row r="17" spans="1:13" x14ac:dyDescent="0.25">
      <c r="A17" s="24" t="s">
        <v>29</v>
      </c>
      <c r="B17" s="56">
        <f>VLOOKUP($A17,'Current month raw data'!$B:$Q,5,FALSE)</f>
        <v>71.260237339127499</v>
      </c>
      <c r="C17" s="52">
        <f>VLOOKUP($A17,'Current month raw data'!$B:$Q,6,FALSE)</f>
        <v>71.845730796610795</v>
      </c>
      <c r="D17" s="53">
        <f>VLOOKUP($A17,'Current month raw data'!$B:$Q,7,FALSE)</f>
        <v>99.137314087278298</v>
      </c>
      <c r="E17" s="53">
        <f>VLOOKUP($A17,'Current month raw data'!$B:$Q,8,FALSE)</f>
        <v>96.360806048713499</v>
      </c>
      <c r="F17" s="53">
        <f>VLOOKUP($A17,'Current month raw data'!$B:$Q,9,FALSE)</f>
        <v>70.645485310230796</v>
      </c>
      <c r="G17" s="53">
        <f>VLOOKUP($A17,'Current month raw data'!$B:$Q,10,FALSE)</f>
        <v>69.231125307203001</v>
      </c>
      <c r="H17" s="52">
        <f>VLOOKUP($A17,'Current month raw data'!$B:$Q,11,FALSE)</f>
        <v>-0.81493145242106702</v>
      </c>
      <c r="I17" s="52">
        <f>VLOOKUP($A17,'Current month raw data'!$B:$Q,12,FALSE)</f>
        <v>2.88136655598458</v>
      </c>
      <c r="J17" s="52">
        <f>VLOOKUP($A17,'Current month raw data'!$B:$Q,13,FALSE)</f>
        <v>2.0429539412392499</v>
      </c>
      <c r="K17" s="52">
        <f>VLOOKUP($A17,'Current month raw data'!$B:$Q,14,FALSE)</f>
        <v>2.0429539412392499</v>
      </c>
      <c r="L17" s="52">
        <f>VLOOKUP($A17,'Current month raw data'!$B:$Q,15,FALSE)</f>
        <v>0</v>
      </c>
      <c r="M17" s="57">
        <f>VLOOKUP($A17,'Current month raw data'!$B:$Q,16,FALSE)</f>
        <v>-0.81493145242106702</v>
      </c>
    </row>
    <row r="18" spans="1:13" x14ac:dyDescent="0.25">
      <c r="A18" s="24" t="s">
        <v>28</v>
      </c>
      <c r="B18" s="56">
        <f>VLOOKUP($A18,'Current month raw data'!$B:$Q,5,FALSE)</f>
        <v>73.454667021752797</v>
      </c>
      <c r="C18" s="52">
        <f>VLOOKUP($A18,'Current month raw data'!$B:$Q,6,FALSE)</f>
        <v>74.645229297485997</v>
      </c>
      <c r="D18" s="53">
        <f>VLOOKUP($A18,'Current month raw data'!$B:$Q,7,FALSE)</f>
        <v>129.86170378369999</v>
      </c>
      <c r="E18" s="53">
        <f>VLOOKUP($A18,'Current month raw data'!$B:$Q,8,FALSE)</f>
        <v>124.808244618982</v>
      </c>
      <c r="F18" s="53">
        <f>VLOOKUP($A18,'Current month raw data'!$B:$Q,9,FALSE)</f>
        <v>95.389482103092007</v>
      </c>
      <c r="G18" s="53">
        <f>VLOOKUP($A18,'Current month raw data'!$B:$Q,10,FALSE)</f>
        <v>93.163400378006401</v>
      </c>
      <c r="H18" s="52">
        <f>VLOOKUP($A18,'Current month raw data'!$B:$Q,11,FALSE)</f>
        <v>-1.59496097331071</v>
      </c>
      <c r="I18" s="52">
        <f>VLOOKUP($A18,'Current month raw data'!$B:$Q,12,FALSE)</f>
        <v>4.0489786393082703</v>
      </c>
      <c r="J18" s="52">
        <f>VLOOKUP($A18,'Current month raw data'!$B:$Q,13,FALSE)</f>
        <v>2.3894380368829</v>
      </c>
      <c r="K18" s="52">
        <f>VLOOKUP($A18,'Current month raw data'!$B:$Q,14,FALSE)</f>
        <v>2.4074263429329501</v>
      </c>
      <c r="L18" s="52">
        <f>VLOOKUP($A18,'Current month raw data'!$B:$Q,15,FALSE)</f>
        <v>1.7568517217146799E-2</v>
      </c>
      <c r="M18" s="57">
        <f>VLOOKUP($A18,'Current month raw data'!$B:$Q,16,FALSE)</f>
        <v>-1.57767266708677</v>
      </c>
    </row>
    <row r="19" spans="1:13" x14ac:dyDescent="0.25">
      <c r="A19" s="24" t="s">
        <v>27</v>
      </c>
      <c r="B19" s="56">
        <f>VLOOKUP($A19,'Current month raw data'!$B:$Q,5,FALSE)</f>
        <v>73.647455287358596</v>
      </c>
      <c r="C19" s="52">
        <f>VLOOKUP($A19,'Current month raw data'!$B:$Q,6,FALSE)</f>
        <v>76.616163987624702</v>
      </c>
      <c r="D19" s="53">
        <f>VLOOKUP($A19,'Current month raw data'!$B:$Q,7,FALSE)</f>
        <v>217.343654797673</v>
      </c>
      <c r="E19" s="53">
        <f>VLOOKUP($A19,'Current month raw data'!$B:$Q,8,FALSE)</f>
        <v>217.30273331437999</v>
      </c>
      <c r="F19" s="53">
        <f>VLOOKUP($A19,'Current month raw data'!$B:$Q,9,FALSE)</f>
        <v>160.068070987027</v>
      </c>
      <c r="G19" s="53">
        <f>VLOOKUP($A19,'Current month raw data'!$B:$Q,10,FALSE)</f>
        <v>166.489018505736</v>
      </c>
      <c r="H19" s="52">
        <f>VLOOKUP($A19,'Current month raw data'!$B:$Q,11,FALSE)</f>
        <v>-3.8747811763919802</v>
      </c>
      <c r="I19" s="52">
        <f>VLOOKUP($A19,'Current month raw data'!$B:$Q,12,FALSE)</f>
        <v>1.8831554794224901E-2</v>
      </c>
      <c r="J19" s="52">
        <f>VLOOKUP($A19,'Current month raw data'!$B:$Q,13,FALSE)</f>
        <v>-3.8566793031381499</v>
      </c>
      <c r="K19" s="52">
        <f>VLOOKUP($A19,'Current month raw data'!$B:$Q,14,FALSE)</f>
        <v>-1.54081264009443</v>
      </c>
      <c r="L19" s="52">
        <f>VLOOKUP($A19,'Current month raw data'!$B:$Q,15,FALSE)</f>
        <v>2.4087650044308302</v>
      </c>
      <c r="M19" s="57">
        <f>VLOOKUP($A19,'Current month raw data'!$B:$Q,16,FALSE)</f>
        <v>-1.5593505449363501</v>
      </c>
    </row>
    <row r="20" spans="1:13" x14ac:dyDescent="0.25">
      <c r="A20" s="24" t="s">
        <v>26</v>
      </c>
      <c r="B20" s="56">
        <f>VLOOKUP($A20,'Current month raw data'!$B:$Q,5,FALSE)</f>
        <v>59.401624894289299</v>
      </c>
      <c r="C20" s="52">
        <f>VLOOKUP($A20,'Current month raw data'!$B:$Q,6,FALSE)</f>
        <v>60.013918238833497</v>
      </c>
      <c r="D20" s="53">
        <f>VLOOKUP($A20,'Current month raw data'!$B:$Q,7,FALSE)</f>
        <v>148.95400966115099</v>
      </c>
      <c r="E20" s="53">
        <f>VLOOKUP($A20,'Current month raw data'!$B:$Q,8,FALSE)</f>
        <v>155.156514459449</v>
      </c>
      <c r="F20" s="53">
        <f>VLOOKUP($A20,'Current month raw data'!$B:$Q,9,FALSE)</f>
        <v>88.481102083920604</v>
      </c>
      <c r="G20" s="53">
        <f>VLOOKUP($A20,'Current month raw data'!$B:$Q,10,FALSE)</f>
        <v>93.115503729918203</v>
      </c>
      <c r="H20" s="52">
        <f>VLOOKUP($A20,'Current month raw data'!$B:$Q,11,FALSE)</f>
        <v>-1.02025223900157</v>
      </c>
      <c r="I20" s="52">
        <f>VLOOKUP($A20,'Current month raw data'!$B:$Q,12,FALSE)</f>
        <v>-3.99757936036873</v>
      </c>
      <c r="J20" s="52">
        <f>VLOOKUP($A20,'Current month raw data'!$B:$Q,13,FALSE)</f>
        <v>-4.9770462064402796</v>
      </c>
      <c r="K20" s="52">
        <f>VLOOKUP($A20,'Current month raw data'!$B:$Q,14,FALSE)</f>
        <v>-5.5315110561174299</v>
      </c>
      <c r="L20" s="52">
        <f>VLOOKUP($A20,'Current month raw data'!$B:$Q,15,FALSE)</f>
        <v>-0.58350622406638997</v>
      </c>
      <c r="M20" s="57">
        <f>VLOOKUP($A20,'Current month raw data'!$B:$Q,16,FALSE)</f>
        <v>-1.5978052277522099</v>
      </c>
    </row>
    <row r="21" spans="1:13" x14ac:dyDescent="0.25">
      <c r="B21" s="23"/>
      <c r="C21" s="54"/>
      <c r="D21" s="55"/>
      <c r="E21" s="55"/>
      <c r="F21" s="55"/>
      <c r="G21" s="55"/>
      <c r="H21" s="54"/>
      <c r="I21" s="54"/>
      <c r="J21" s="54"/>
      <c r="K21" s="54"/>
      <c r="L21" s="54"/>
      <c r="M21" s="58"/>
    </row>
    <row r="22" spans="1:13" x14ac:dyDescent="0.25">
      <c r="A22" s="22" t="s">
        <v>17</v>
      </c>
      <c r="B22" s="56">
        <f>VLOOKUP($A22,'Current month raw data'!$B:$Q,5,FALSE)</f>
        <v>61.251076112827199</v>
      </c>
      <c r="C22" s="52">
        <f>VLOOKUP($A22,'Current month raw data'!$B:$Q,6,FALSE)</f>
        <v>61.739319864653901</v>
      </c>
      <c r="D22" s="53">
        <f>VLOOKUP($A22,'Current month raw data'!$B:$Q,7,FALSE)</f>
        <v>123.153430624807</v>
      </c>
      <c r="E22" s="53">
        <f>VLOOKUP($A22,'Current month raw data'!$B:$Q,8,FALSE)</f>
        <v>119.071503928265</v>
      </c>
      <c r="F22" s="53">
        <f>VLOOKUP($A22,'Current month raw data'!$B:$Q,9,FALSE)</f>
        <v>75.432801527558894</v>
      </c>
      <c r="G22" s="53">
        <f>VLOOKUP($A22,'Current month raw data'!$B:$Q,10,FALSE)</f>
        <v>73.513936677925599</v>
      </c>
      <c r="H22" s="52">
        <f>VLOOKUP($A22,'Current month raw data'!$B:$Q,11,FALSE)</f>
        <v>-0.790814918105746</v>
      </c>
      <c r="I22" s="52">
        <f>VLOOKUP($A22,'Current month raw data'!$B:$Q,12,FALSE)</f>
        <v>3.4281306289720601</v>
      </c>
      <c r="J22" s="52">
        <f>VLOOKUP($A22,'Current month raw data'!$B:$Q,13,FALSE)</f>
        <v>2.6102055424402502</v>
      </c>
      <c r="K22" s="52">
        <f>VLOOKUP($A22,'Current month raw data'!$B:$Q,14,FALSE)</f>
        <v>2.4422906233743298</v>
      </c>
      <c r="L22" s="52">
        <f>VLOOKUP($A22,'Current month raw data'!$B:$Q,15,FALSE)</f>
        <v>-0.16364348768064099</v>
      </c>
      <c r="M22" s="57">
        <f>VLOOKUP($A22,'Current month raw data'!$B:$Q,16,FALSE)</f>
        <v>-0.95316428867330105</v>
      </c>
    </row>
    <row r="23" spans="1:13" x14ac:dyDescent="0.25">
      <c r="A23" s="24" t="s">
        <v>46</v>
      </c>
      <c r="B23" s="56">
        <f>VLOOKUP($A23,'Current month raw data'!$B:$Q,5,FALSE)</f>
        <v>59.453495822273297</v>
      </c>
      <c r="C23" s="52">
        <f>VLOOKUP($A23,'Current month raw data'!$B:$Q,6,FALSE)</f>
        <v>60.090349384731802</v>
      </c>
      <c r="D23" s="53">
        <f>VLOOKUP($A23,'Current month raw data'!$B:$Q,7,FALSE)</f>
        <v>124.25927922231401</v>
      </c>
      <c r="E23" s="53">
        <f>VLOOKUP($A23,'Current month raw data'!$B:$Q,8,FALSE)</f>
        <v>119.958927517468</v>
      </c>
      <c r="F23" s="53">
        <f>VLOOKUP($A23,'Current month raw data'!$B:$Q,9,FALSE)</f>
        <v>73.876485381225706</v>
      </c>
      <c r="G23" s="53">
        <f>VLOOKUP($A23,'Current month raw data'!$B:$Q,10,FALSE)</f>
        <v>72.083738663424</v>
      </c>
      <c r="H23" s="52">
        <f>VLOOKUP($A23,'Current month raw data'!$B:$Q,11,FALSE)</f>
        <v>-1.05982669260408</v>
      </c>
      <c r="I23" s="52">
        <f>VLOOKUP($A23,'Current month raw data'!$B:$Q,12,FALSE)</f>
        <v>3.5848534109474302</v>
      </c>
      <c r="J23" s="52">
        <f>VLOOKUP($A23,'Current month raw data'!$B:$Q,13,FALSE)</f>
        <v>2.4870334850033999</v>
      </c>
      <c r="K23" s="52">
        <f>VLOOKUP($A23,'Current month raw data'!$B:$Q,14,FALSE)</f>
        <v>2.4818408501812401</v>
      </c>
      <c r="L23" s="52">
        <f>VLOOKUP($A23,'Current month raw data'!$B:$Q,15,FALSE)</f>
        <v>-5.0666261336575896E-3</v>
      </c>
      <c r="M23" s="57">
        <f>VLOOKUP($A23,'Current month raw data'!$B:$Q,16,FALSE)</f>
        <v>-1.0648396212815601</v>
      </c>
    </row>
    <row r="24" spans="1:13" x14ac:dyDescent="0.25">
      <c r="A24" s="24" t="s">
        <v>39</v>
      </c>
      <c r="B24" s="56">
        <f>VLOOKUP($A24,'Current month raw data'!$B:$Q,5,FALSE)</f>
        <v>59.143679564935603</v>
      </c>
      <c r="C24" s="52">
        <f>VLOOKUP($A24,'Current month raw data'!$B:$Q,6,FALSE)</f>
        <v>62.985629257949</v>
      </c>
      <c r="D24" s="53">
        <f>VLOOKUP($A24,'Current month raw data'!$B:$Q,7,FALSE)</f>
        <v>122.563920476994</v>
      </c>
      <c r="E24" s="53">
        <f>VLOOKUP($A24,'Current month raw data'!$B:$Q,8,FALSE)</f>
        <v>119.11991616946101</v>
      </c>
      <c r="F24" s="53">
        <f>VLOOKUP($A24,'Current month raw data'!$B:$Q,9,FALSE)</f>
        <v>72.4888123891361</v>
      </c>
      <c r="G24" s="53">
        <f>VLOOKUP($A24,'Current month raw data'!$B:$Q,10,FALSE)</f>
        <v>75.028428770876403</v>
      </c>
      <c r="H24" s="52">
        <f>VLOOKUP($A24,'Current month raw data'!$B:$Q,11,FALSE)</f>
        <v>-6.0997242359509896</v>
      </c>
      <c r="I24" s="52">
        <f>VLOOKUP($A24,'Current month raw data'!$B:$Q,12,FALSE)</f>
        <v>2.8912077999063301</v>
      </c>
      <c r="J24" s="52">
        <f>VLOOKUP($A24,'Current month raw data'!$B:$Q,13,FALSE)</f>
        <v>-3.3848721389272498</v>
      </c>
      <c r="K24" s="52">
        <f>VLOOKUP($A24,'Current month raw data'!$B:$Q,14,FALSE)</f>
        <v>-4.5167122310192198</v>
      </c>
      <c r="L24" s="52">
        <f>VLOOKUP($A24,'Current month raw data'!$B:$Q,15,FALSE)</f>
        <v>-1.1714936544093699</v>
      </c>
      <c r="M24" s="57">
        <f>VLOOKUP($A24,'Current month raw data'!$B:$Q,16,FALSE)</f>
        <v>-7.1997600079997301</v>
      </c>
    </row>
    <row r="25" spans="1:13" x14ac:dyDescent="0.25">
      <c r="A25" s="24" t="s">
        <v>38</v>
      </c>
      <c r="B25" s="56">
        <f>VLOOKUP($A25,'Current month raw data'!$B:$Q,5,FALSE)</f>
        <v>58.716718237572003</v>
      </c>
      <c r="C25" s="52">
        <f>VLOOKUP($A25,'Current month raw data'!$B:$Q,6,FALSE)</f>
        <v>61.049571893463003</v>
      </c>
      <c r="D25" s="53">
        <f>VLOOKUP($A25,'Current month raw data'!$B:$Q,7,FALSE)</f>
        <v>122.569162406647</v>
      </c>
      <c r="E25" s="53">
        <f>VLOOKUP($A25,'Current month raw data'!$B:$Q,8,FALSE)</f>
        <v>118.67277951435599</v>
      </c>
      <c r="F25" s="53">
        <f>VLOOKUP($A25,'Current month raw data'!$B:$Q,9,FALSE)</f>
        <v>71.9685897364634</v>
      </c>
      <c r="G25" s="53">
        <f>VLOOKUP($A25,'Current month raw data'!$B:$Q,10,FALSE)</f>
        <v>72.449223847587703</v>
      </c>
      <c r="H25" s="52">
        <f>VLOOKUP($A25,'Current month raw data'!$B:$Q,11,FALSE)</f>
        <v>-3.82124490563519</v>
      </c>
      <c r="I25" s="52">
        <f>VLOOKUP($A25,'Current month raw data'!$B:$Q,12,FALSE)</f>
        <v>3.28329959763037</v>
      </c>
      <c r="J25" s="52">
        <f>VLOOKUP($A25,'Current month raw data'!$B:$Q,13,FALSE)</f>
        <v>-0.66340822661600796</v>
      </c>
      <c r="K25" s="52">
        <f>VLOOKUP($A25,'Current month raw data'!$B:$Q,14,FALSE)</f>
        <v>1.63271671545241</v>
      </c>
      <c r="L25" s="52">
        <f>VLOOKUP($A25,'Current month raw data'!$B:$Q,15,FALSE)</f>
        <v>2.3114593535749202</v>
      </c>
      <c r="M25" s="57">
        <f>VLOOKUP($A25,'Current month raw data'!$B:$Q,16,FALSE)</f>
        <v>-1.5981120748545701</v>
      </c>
    </row>
    <row r="26" spans="1:13" x14ac:dyDescent="0.25">
      <c r="A26" s="24" t="s">
        <v>37</v>
      </c>
      <c r="B26" s="56">
        <f>VLOOKUP($A26,'Current month raw data'!$B:$Q,5,FALSE)</f>
        <v>60.871737890732902</v>
      </c>
      <c r="C26" s="52">
        <f>VLOOKUP($A26,'Current month raw data'!$B:$Q,6,FALSE)</f>
        <v>62.616362201641003</v>
      </c>
      <c r="D26" s="53">
        <f>VLOOKUP($A26,'Current month raw data'!$B:$Q,7,FALSE)</f>
        <v>109.299399078625</v>
      </c>
      <c r="E26" s="53">
        <f>VLOOKUP($A26,'Current month raw data'!$B:$Q,8,FALSE)</f>
        <v>103.374117095264</v>
      </c>
      <c r="F26" s="53">
        <f>VLOOKUP($A26,'Current month raw data'!$B:$Q,9,FALSE)</f>
        <v>66.532443723287301</v>
      </c>
      <c r="G26" s="53">
        <f>VLOOKUP($A26,'Current month raw data'!$B:$Q,10,FALSE)</f>
        <v>64.729111583119206</v>
      </c>
      <c r="H26" s="52">
        <f>VLOOKUP($A26,'Current month raw data'!$B:$Q,11,FALSE)</f>
        <v>-2.7862115421046001</v>
      </c>
      <c r="I26" s="52">
        <f>VLOOKUP($A26,'Current month raw data'!$B:$Q,12,FALSE)</f>
        <v>5.7318815868590702</v>
      </c>
      <c r="J26" s="52">
        <f>VLOOKUP($A26,'Current month raw data'!$B:$Q,13,FALSE)</f>
        <v>2.7859676984016302</v>
      </c>
      <c r="K26" s="52">
        <f>VLOOKUP($A26,'Current month raw data'!$B:$Q,14,FALSE)</f>
        <v>3.7312129411678701</v>
      </c>
      <c r="L26" s="52">
        <f>VLOOKUP($A26,'Current month raw data'!$B:$Q,15,FALSE)</f>
        <v>0.91962479308442102</v>
      </c>
      <c r="M26" s="57">
        <f>VLOOKUP($A26,'Current month raw data'!$B:$Q,16,FALSE)</f>
        <v>-1.8922094411491499</v>
      </c>
    </row>
    <row r="27" spans="1:13" x14ac:dyDescent="0.25">
      <c r="A27" s="24" t="s">
        <v>34</v>
      </c>
      <c r="B27" s="56">
        <f>VLOOKUP($A27,'Current month raw data'!$B:$Q,5,FALSE)</f>
        <v>66.621644535658106</v>
      </c>
      <c r="C27" s="52">
        <f>VLOOKUP($A27,'Current month raw data'!$B:$Q,6,FALSE)</f>
        <v>62.884374410893798</v>
      </c>
      <c r="D27" s="53">
        <f>VLOOKUP($A27,'Current month raw data'!$B:$Q,7,FALSE)</f>
        <v>105.19845428774499</v>
      </c>
      <c r="E27" s="53">
        <f>VLOOKUP($A27,'Current month raw data'!$B:$Q,8,FALSE)</f>
        <v>102.70526693529099</v>
      </c>
      <c r="F27" s="53">
        <f>VLOOKUP($A27,'Current month raw data'!$B:$Q,9,FALSE)</f>
        <v>70.084940272588497</v>
      </c>
      <c r="G27" s="53">
        <f>VLOOKUP($A27,'Current month raw data'!$B:$Q,10,FALSE)</f>
        <v>64.585564599296902</v>
      </c>
      <c r="H27" s="52">
        <f>VLOOKUP($A27,'Current month raw data'!$B:$Q,11,FALSE)</f>
        <v>5.9430822994985304</v>
      </c>
      <c r="I27" s="52">
        <f>VLOOKUP($A27,'Current month raw data'!$B:$Q,12,FALSE)</f>
        <v>2.42751654988085</v>
      </c>
      <c r="J27" s="52">
        <f>VLOOKUP($A27,'Current month raw data'!$B:$Q,13,FALSE)</f>
        <v>8.5148681557727599</v>
      </c>
      <c r="K27" s="52">
        <f>VLOOKUP($A27,'Current month raw data'!$B:$Q,14,FALSE)</f>
        <v>2.9007438321413401</v>
      </c>
      <c r="L27" s="52">
        <f>VLOOKUP($A27,'Current month raw data'!$B:$Q,15,FALSE)</f>
        <v>-5.1735991749742096</v>
      </c>
      <c r="M27" s="57">
        <f>VLOOKUP($A27,'Current month raw data'!$B:$Q,16,FALSE)</f>
        <v>0.46201186770942598</v>
      </c>
    </row>
    <row r="28" spans="1:13" x14ac:dyDescent="0.25">
      <c r="A28" s="24" t="s">
        <v>35</v>
      </c>
      <c r="B28" s="56">
        <f>VLOOKUP($A28,'Current month raw data'!$B:$Q,5,FALSE)</f>
        <v>67.638045980447799</v>
      </c>
      <c r="C28" s="52">
        <f>VLOOKUP($A28,'Current month raw data'!$B:$Q,6,FALSE)</f>
        <v>66.673296258615196</v>
      </c>
      <c r="D28" s="53">
        <f>VLOOKUP($A28,'Current month raw data'!$B:$Q,7,FALSE)</f>
        <v>158.142344276605</v>
      </c>
      <c r="E28" s="53">
        <f>VLOOKUP($A28,'Current month raw data'!$B:$Q,8,FALSE)</f>
        <v>156.04060440569</v>
      </c>
      <c r="F28" s="53">
        <f>VLOOKUP($A28,'Current month raw data'!$B:$Q,9,FALSE)</f>
        <v>106.964391536368</v>
      </c>
      <c r="G28" s="53">
        <f>VLOOKUP($A28,'Current month raw data'!$B:$Q,10,FALSE)</f>
        <v>104.03741445914</v>
      </c>
      <c r="H28" s="52">
        <f>VLOOKUP($A28,'Current month raw data'!$B:$Q,11,FALSE)</f>
        <v>1.4469806893759201</v>
      </c>
      <c r="I28" s="52">
        <f>VLOOKUP($A28,'Current month raw data'!$B:$Q,12,FALSE)</f>
        <v>1.34691856579255</v>
      </c>
      <c r="J28" s="52">
        <f>VLOOKUP($A28,'Current month raw data'!$B:$Q,13,FALSE)</f>
        <v>2.8133889067171198</v>
      </c>
      <c r="K28" s="52">
        <f>VLOOKUP($A28,'Current month raw data'!$B:$Q,14,FALSE)</f>
        <v>5.2270776669174897</v>
      </c>
      <c r="L28" s="52">
        <f>VLOOKUP($A28,'Current month raw data'!$B:$Q,15,FALSE)</f>
        <v>2.3476405027270499</v>
      </c>
      <c r="M28" s="57">
        <f>VLOOKUP($A28,'Current month raw data'!$B:$Q,16,FALSE)</f>
        <v>3.8285910968333998</v>
      </c>
    </row>
    <row r="29" spans="1:13" x14ac:dyDescent="0.25">
      <c r="A29" s="24"/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25">
      <c r="A30" s="22" t="s">
        <v>47</v>
      </c>
      <c r="B30" s="56">
        <f>VLOOKUP($A30,'Current month raw data'!$B:$Q,5,FALSE)</f>
        <v>57.970388086079097</v>
      </c>
      <c r="C30" s="52">
        <f>VLOOKUP($A30,'Current month raw data'!$B:$Q,6,FALSE)</f>
        <v>63.5094706307531</v>
      </c>
      <c r="D30" s="53">
        <f>VLOOKUP($A30,'Current month raw data'!$B:$Q,7,FALSE)</f>
        <v>106.15953251594701</v>
      </c>
      <c r="E30" s="53">
        <f>VLOOKUP($A30,'Current month raw data'!$B:$Q,8,FALSE)</f>
        <v>98.168317040632502</v>
      </c>
      <c r="F30" s="53">
        <f>VLOOKUP($A30,'Current month raw data'!$B:$Q,9,FALSE)</f>
        <v>61.541092989862001</v>
      </c>
      <c r="G30" s="53">
        <f>VLOOKUP($A30,'Current month raw data'!$B:$Q,10,FALSE)</f>
        <v>62.346178479625003</v>
      </c>
      <c r="H30" s="52">
        <f>VLOOKUP($A30,'Current month raw data'!$B:$Q,11,FALSE)</f>
        <v>-8.7216638552672503</v>
      </c>
      <c r="I30" s="52">
        <f>VLOOKUP($A30,'Current month raw data'!$B:$Q,12,FALSE)</f>
        <v>8.1403203357425191</v>
      </c>
      <c r="J30" s="52">
        <f>VLOOKUP($A30,'Current month raw data'!$B:$Q,13,FALSE)</f>
        <v>-1.2913148959501599</v>
      </c>
      <c r="K30" s="52">
        <f>VLOOKUP($A30,'Current month raw data'!$B:$Q,14,FALSE)</f>
        <v>-1.61355722749625</v>
      </c>
      <c r="L30" s="52">
        <f>VLOOKUP($A30,'Current month raw data'!$B:$Q,15,FALSE)</f>
        <v>-0.326457931443834</v>
      </c>
      <c r="M30" s="57">
        <f>VLOOKUP($A30,'Current month raw data'!$B:$Q,16,FALSE)</f>
        <v>-9.0196492233017</v>
      </c>
    </row>
    <row r="31" spans="1:13" x14ac:dyDescent="0.25">
      <c r="A31" s="22"/>
      <c r="B31" s="23"/>
      <c r="C31" s="54"/>
      <c r="D31" s="55"/>
      <c r="E31" s="55"/>
      <c r="F31" s="55"/>
      <c r="G31" s="55"/>
      <c r="H31" s="54"/>
      <c r="I31" s="54"/>
      <c r="J31" s="54"/>
      <c r="K31" s="54"/>
      <c r="L31" s="54"/>
      <c r="M31" s="58"/>
    </row>
    <row r="32" spans="1:13" x14ac:dyDescent="0.25">
      <c r="A32" s="22" t="s">
        <v>48</v>
      </c>
      <c r="B32" s="56">
        <f>VLOOKUP($A32,'Current month raw data'!$B:$Q,5,FALSE)</f>
        <v>64.847061789873393</v>
      </c>
      <c r="C32" s="52">
        <f>VLOOKUP($A32,'Current month raw data'!$B:$Q,6,FALSE)</f>
        <v>67.898111687717105</v>
      </c>
      <c r="D32" s="53">
        <f>VLOOKUP($A32,'Current month raw data'!$B:$Q,7,FALSE)</f>
        <v>108.654647917817</v>
      </c>
      <c r="E32" s="53">
        <f>VLOOKUP($A32,'Current month raw data'!$B:$Q,8,FALSE)</f>
        <v>105.485444973371</v>
      </c>
      <c r="F32" s="53">
        <f>VLOOKUP($A32,'Current month raw data'!$B:$Q,9,FALSE)</f>
        <v>70.459346672836404</v>
      </c>
      <c r="G32" s="53">
        <f>VLOOKUP($A32,'Current month raw data'!$B:$Q,10,FALSE)</f>
        <v>71.622625242304906</v>
      </c>
      <c r="H32" s="52">
        <f>VLOOKUP($A32,'Current month raw data'!$B:$Q,11,FALSE)</f>
        <v>-4.49357106111629</v>
      </c>
      <c r="I32" s="52">
        <f>VLOOKUP($A32,'Current month raw data'!$B:$Q,12,FALSE)</f>
        <v>3.0043983274149499</v>
      </c>
      <c r="J32" s="52">
        <f>VLOOKUP($A32,'Current month raw data'!$B:$Q,13,FALSE)</f>
        <v>-1.6241775075027101</v>
      </c>
      <c r="K32" s="52">
        <f>VLOOKUP($A32,'Current month raw data'!$B:$Q,14,FALSE)</f>
        <v>-0.73810740887429105</v>
      </c>
      <c r="L32" s="52">
        <f>VLOOKUP($A32,'Current month raw data'!$B:$Q,15,FALSE)</f>
        <v>0.900699050008962</v>
      </c>
      <c r="M32" s="57">
        <f>VLOOKUP($A32,'Current month raw data'!$B:$Q,16,FALSE)</f>
        <v>-3.6333455629662801</v>
      </c>
    </row>
    <row r="33" spans="1:13" x14ac:dyDescent="0.25">
      <c r="A33" s="24" t="s">
        <v>33</v>
      </c>
      <c r="B33" s="56">
        <f>VLOOKUP($A33,'Current month raw data'!$B:$Q,5,FALSE)</f>
        <v>70.566699099368805</v>
      </c>
      <c r="C33" s="52">
        <f>VLOOKUP($A33,'Current month raw data'!$B:$Q,6,FALSE)</f>
        <v>74.593330435474599</v>
      </c>
      <c r="D33" s="53">
        <f>VLOOKUP($A33,'Current month raw data'!$B:$Q,7,FALSE)</f>
        <v>90.735182029502994</v>
      </c>
      <c r="E33" s="53">
        <f>VLOOKUP($A33,'Current month raw data'!$B:$Q,8,FALSE)</f>
        <v>87.621743636736696</v>
      </c>
      <c r="F33" s="53">
        <f>VLOOKUP($A33,'Current month raw data'!$B:$Q,9,FALSE)</f>
        <v>64.028822880023895</v>
      </c>
      <c r="G33" s="53">
        <f>VLOOKUP($A33,'Current month raw data'!$B:$Q,10,FALSE)</f>
        <v>65.359976764275501</v>
      </c>
      <c r="H33" s="52">
        <f>VLOOKUP($A33,'Current month raw data'!$B:$Q,11,FALSE)</f>
        <v>-5.3981117515446302</v>
      </c>
      <c r="I33" s="52">
        <f>VLOOKUP($A33,'Current month raw data'!$B:$Q,12,FALSE)</f>
        <v>3.5532714410181501</v>
      </c>
      <c r="J33" s="52">
        <f>VLOOKUP($A33,'Current month raw data'!$B:$Q,13,FALSE)</f>
        <v>-2.0366498737483498</v>
      </c>
      <c r="K33" s="52">
        <f>VLOOKUP($A33,'Current month raw data'!$B:$Q,14,FALSE)</f>
        <v>-3.84011257297903</v>
      </c>
      <c r="L33" s="52">
        <f>VLOOKUP($A33,'Current month raw data'!$B:$Q,15,FALSE)</f>
        <v>-1.8409565382425499</v>
      </c>
      <c r="M33" s="57">
        <f>VLOOKUP($A33,'Current month raw data'!$B:$Q,16,FALSE)</f>
        <v>-7.1396913985554802</v>
      </c>
    </row>
    <row r="34" spans="1:13" x14ac:dyDescent="0.25">
      <c r="A34" s="24" t="s">
        <v>78</v>
      </c>
      <c r="B34" s="56">
        <f>VLOOKUP($A34,'Current month raw data'!$B:$Q,5,FALSE)</f>
        <v>59.324384927463598</v>
      </c>
      <c r="C34" s="52">
        <f>VLOOKUP($A34,'Current month raw data'!$B:$Q,6,FALSE)</f>
        <v>58.279352885648201</v>
      </c>
      <c r="D34" s="53">
        <f>VLOOKUP($A34,'Current month raw data'!$B:$Q,7,FALSE)</f>
        <v>162.834710629021</v>
      </c>
      <c r="E34" s="53">
        <f>VLOOKUP($A34,'Current month raw data'!$B:$Q,8,FALSE)</f>
        <v>167.944191986893</v>
      </c>
      <c r="F34" s="53">
        <f>VLOOKUP($A34,'Current month raw data'!$B:$Q,9,FALSE)</f>
        <v>96.6006905290823</v>
      </c>
      <c r="G34" s="53">
        <f>VLOOKUP($A34,'Current month raw data'!$B:$Q,10,FALSE)</f>
        <v>97.876788298991997</v>
      </c>
      <c r="H34" s="52">
        <f>VLOOKUP($A34,'Current month raw data'!$B:$Q,11,FALSE)</f>
        <v>1.79314283716553</v>
      </c>
      <c r="I34" s="52">
        <f>VLOOKUP($A34,'Current month raw data'!$B:$Q,12,FALSE)</f>
        <v>-3.0423685972244501</v>
      </c>
      <c r="J34" s="52">
        <f>VLOOKUP($A34,'Current month raw data'!$B:$Q,13,FALSE)</f>
        <v>-1.30377977464022</v>
      </c>
      <c r="K34" s="52">
        <f>VLOOKUP($A34,'Current month raw data'!$B:$Q,14,FALSE)</f>
        <v>1.99378855898356</v>
      </c>
      <c r="L34" s="52">
        <f>VLOOKUP($A34,'Current month raw data'!$B:$Q,15,FALSE)</f>
        <v>3.3411293017039698</v>
      </c>
      <c r="M34" s="57">
        <f>VLOOKUP($A34,'Current month raw data'!$B:$Q,16,FALSE)</f>
        <v>5.1941833596234499</v>
      </c>
    </row>
    <row r="35" spans="1:13" x14ac:dyDescent="0.25">
      <c r="A35" s="24" t="s">
        <v>31</v>
      </c>
      <c r="B35" s="56">
        <f>VLOOKUP($A35,'Current month raw data'!$B:$Q,5,FALSE)</f>
        <v>63.062872173309401</v>
      </c>
      <c r="C35" s="52">
        <f>VLOOKUP($A35,'Current month raw data'!$B:$Q,6,FALSE)</f>
        <v>67.053208560159504</v>
      </c>
      <c r="D35" s="53">
        <f>VLOOKUP($A35,'Current month raw data'!$B:$Q,7,FALSE)</f>
        <v>108.032509123981</v>
      </c>
      <c r="E35" s="53">
        <f>VLOOKUP($A35,'Current month raw data'!$B:$Q,8,FALSE)</f>
        <v>104.15388359883001</v>
      </c>
      <c r="F35" s="53">
        <f>VLOOKUP($A35,'Current month raw data'!$B:$Q,9,FALSE)</f>
        <v>68.128403134475505</v>
      </c>
      <c r="G35" s="53">
        <f>VLOOKUP($A35,'Current month raw data'!$B:$Q,10,FALSE)</f>
        <v>69.838520793029403</v>
      </c>
      <c r="H35" s="52">
        <f>VLOOKUP($A35,'Current month raw data'!$B:$Q,11,FALSE)</f>
        <v>-5.9509999186243299</v>
      </c>
      <c r="I35" s="52">
        <f>VLOOKUP($A35,'Current month raw data'!$B:$Q,12,FALSE)</f>
        <v>3.7239374962635998</v>
      </c>
      <c r="J35" s="52">
        <f>VLOOKUP($A35,'Current month raw data'!$B:$Q,13,FALSE)</f>
        <v>-2.44867393973299</v>
      </c>
      <c r="K35" s="52">
        <f>VLOOKUP($A35,'Current month raw data'!$B:$Q,14,FALSE)</f>
        <v>-0.23416619039174399</v>
      </c>
      <c r="L35" s="52">
        <f>VLOOKUP($A35,'Current month raw data'!$B:$Q,15,FALSE)</f>
        <v>2.2700949733611302</v>
      </c>
      <c r="M35" s="57">
        <f>VLOOKUP($A35,'Current month raw data'!$B:$Q,16,FALSE)</f>
        <v>-3.8159982952806102</v>
      </c>
    </row>
    <row r="36" spans="1:13" x14ac:dyDescent="0.25">
      <c r="A36" s="24" t="s">
        <v>32</v>
      </c>
      <c r="B36" s="56">
        <f>VLOOKUP($A36,'Current month raw data'!$B:$Q,5,FALSE)</f>
        <v>64.557257508725897</v>
      </c>
      <c r="C36" s="52">
        <f>VLOOKUP($A36,'Current month raw data'!$B:$Q,6,FALSE)</f>
        <v>67.862068965517196</v>
      </c>
      <c r="D36" s="53">
        <f>VLOOKUP($A36,'Current month raw data'!$B:$Q,7,FALSE)</f>
        <v>97.123229161285806</v>
      </c>
      <c r="E36" s="53">
        <f>VLOOKUP($A36,'Current month raw data'!$B:$Q,8,FALSE)</f>
        <v>93.967252955350105</v>
      </c>
      <c r="F36" s="53">
        <f>VLOOKUP($A36,'Current month raw data'!$B:$Q,9,FALSE)</f>
        <v>62.700093150441198</v>
      </c>
      <c r="G36" s="53">
        <f>VLOOKUP($A36,'Current month raw data'!$B:$Q,10,FALSE)</f>
        <v>63.7681220055617</v>
      </c>
      <c r="H36" s="52">
        <f>VLOOKUP($A36,'Current month raw data'!$B:$Q,11,FALSE)</f>
        <v>-4.8698949312473898</v>
      </c>
      <c r="I36" s="52">
        <f>VLOOKUP($A36,'Current month raw data'!$B:$Q,12,FALSE)</f>
        <v>3.3585915376661699</v>
      </c>
      <c r="J36" s="52">
        <f>VLOOKUP($A36,'Current month raw data'!$B:$Q,13,FALSE)</f>
        <v>-1.6748632726353201</v>
      </c>
      <c r="K36" s="52">
        <f>VLOOKUP($A36,'Current month raw data'!$B:$Q,14,FALSE)</f>
        <v>-1.6070528335130001</v>
      </c>
      <c r="L36" s="52">
        <f>VLOOKUP($A36,'Current month raw data'!$B:$Q,15,FALSE)</f>
        <v>6.8965517241379296E-2</v>
      </c>
      <c r="M36" s="57">
        <f>VLOOKUP($A36,'Current month raw data'!$B:$Q,16,FALSE)</f>
        <v>-4.8042879622344596</v>
      </c>
    </row>
    <row r="37" spans="1:13" x14ac:dyDescent="0.2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25">
      <c r="A38" s="22" t="s">
        <v>49</v>
      </c>
      <c r="B38" s="23"/>
      <c r="C38" s="54"/>
      <c r="D38" s="55"/>
      <c r="E38" s="55"/>
      <c r="F38" s="55"/>
      <c r="G38" s="55"/>
      <c r="H38" s="54"/>
      <c r="I38" s="54"/>
      <c r="J38" s="54"/>
      <c r="K38" s="54"/>
      <c r="L38" s="54"/>
      <c r="M38" s="58"/>
    </row>
    <row r="39" spans="1:13" x14ac:dyDescent="0.25">
      <c r="A39" s="24" t="s">
        <v>50</v>
      </c>
      <c r="B39" s="56">
        <f>VLOOKUP($A39,'Current month raw data'!$B:$Q,5,FALSE)</f>
        <v>64.021506840589694</v>
      </c>
      <c r="C39" s="52">
        <f>VLOOKUP($A39,'Current month raw data'!$B:$Q,6,FALSE)</f>
        <v>66.636939072934098</v>
      </c>
      <c r="D39" s="53">
        <f>VLOOKUP($A39,'Current month raw data'!$B:$Q,7,FALSE)</f>
        <v>117.517998408167</v>
      </c>
      <c r="E39" s="53">
        <f>VLOOKUP($A39,'Current month raw data'!$B:$Q,8,FALSE)</f>
        <v>114.532520840544</v>
      </c>
      <c r="F39" s="53">
        <f>VLOOKUP($A39,'Current month raw data'!$B:$Q,9,FALSE)</f>
        <v>75.236793389809193</v>
      </c>
      <c r="G39" s="53">
        <f>VLOOKUP($A39,'Current month raw data'!$B:$Q,10,FALSE)</f>
        <v>76.320966131208905</v>
      </c>
      <c r="H39" s="52">
        <f>VLOOKUP($A39,'Current month raw data'!$B:$Q,11,FALSE)</f>
        <v>-3.9248985153441001</v>
      </c>
      <c r="I39" s="52">
        <f>VLOOKUP($A39,'Current month raw data'!$B:$Q,12,FALSE)</f>
        <v>2.6066636320527299</v>
      </c>
      <c r="J39" s="52">
        <f>VLOOKUP($A39,'Current month raw data'!$B:$Q,13,FALSE)</f>
        <v>-1.4205437854858201</v>
      </c>
      <c r="K39" s="52">
        <f>VLOOKUP($A39,'Current month raw data'!$B:$Q,14,FALSE)</f>
        <v>-2.3711076586264399</v>
      </c>
      <c r="L39" s="52">
        <f>VLOOKUP($A39,'Current month raw data'!$B:$Q,15,FALSE)</f>
        <v>-0.96426163182737601</v>
      </c>
      <c r="M39" s="57">
        <f>VLOOKUP($A39,'Current month raw data'!$B:$Q,16,FALSE)</f>
        <v>-4.8513138566998499</v>
      </c>
    </row>
    <row r="40" spans="1:13" x14ac:dyDescent="0.25">
      <c r="A40" s="24" t="s">
        <v>51</v>
      </c>
      <c r="B40" s="56">
        <f>VLOOKUP($A40,'Current month raw data'!$B:$Q,5,FALSE)</f>
        <v>68.808218767783799</v>
      </c>
      <c r="C40" s="52">
        <f>VLOOKUP($A40,'Current month raw data'!$B:$Q,6,FALSE)</f>
        <v>69.637883008356496</v>
      </c>
      <c r="D40" s="53">
        <f>VLOOKUP($A40,'Current month raw data'!$B:$Q,7,FALSE)</f>
        <v>131.12125669263901</v>
      </c>
      <c r="E40" s="53">
        <f>VLOOKUP($A40,'Current month raw data'!$B:$Q,8,FALSE)</f>
        <v>130.45228516129001</v>
      </c>
      <c r="F40" s="53">
        <f>VLOOKUP($A40,'Current month raw data'!$B:$Q,9,FALSE)</f>
        <v>90.222201156138595</v>
      </c>
      <c r="G40" s="53">
        <f>VLOOKUP($A40,'Current month raw data'!$B:$Q,10,FALSE)</f>
        <v>90.844209722347003</v>
      </c>
      <c r="H40" s="52">
        <f>VLOOKUP($A40,'Current month raw data'!$B:$Q,11,FALSE)</f>
        <v>-1.19139784946236</v>
      </c>
      <c r="I40" s="52">
        <f>VLOOKUP($A40,'Current month raw data'!$B:$Q,12,FALSE)</f>
        <v>0.512809362075758</v>
      </c>
      <c r="J40" s="52">
        <f>VLOOKUP($A40,'Current month raw data'!$B:$Q,13,FALSE)</f>
        <v>-0.684698087098219</v>
      </c>
      <c r="K40" s="52">
        <f>VLOOKUP($A40,'Current month raw data'!$B:$Q,14,FALSE)</f>
        <v>-0.684698087098219</v>
      </c>
      <c r="L40" s="52">
        <f>VLOOKUP($A40,'Current month raw data'!$B:$Q,15,FALSE)</f>
        <v>0</v>
      </c>
      <c r="M40" s="57">
        <f>VLOOKUP($A40,'Current month raw data'!$B:$Q,16,FALSE)</f>
        <v>-1.19139784946236</v>
      </c>
    </row>
    <row r="41" spans="1:13" x14ac:dyDescent="0.25">
      <c r="A41" s="24" t="s">
        <v>52</v>
      </c>
      <c r="B41" s="56">
        <f>VLOOKUP($A41,'Current month raw data'!$B:$Q,5,FALSE)</f>
        <v>65.461739655288</v>
      </c>
      <c r="C41" s="52">
        <f>VLOOKUP($A41,'Current month raw data'!$B:$Q,6,FALSE)</f>
        <v>67.978897011154999</v>
      </c>
      <c r="D41" s="53">
        <f>VLOOKUP($A41,'Current month raw data'!$B:$Q,7,FALSE)</f>
        <v>164.449135334494</v>
      </c>
      <c r="E41" s="53">
        <f>VLOOKUP($A41,'Current month raw data'!$B:$Q,8,FALSE)</f>
        <v>167.25003781775101</v>
      </c>
      <c r="F41" s="53">
        <f>VLOOKUP($A41,'Current month raw data'!$B:$Q,9,FALSE)</f>
        <v>107.651264838039</v>
      </c>
      <c r="G41" s="53">
        <f>VLOOKUP($A41,'Current month raw data'!$B:$Q,10,FALSE)</f>
        <v>113.694730959247</v>
      </c>
      <c r="H41" s="52">
        <f>VLOOKUP($A41,'Current month raw data'!$B:$Q,11,FALSE)</f>
        <v>-3.7028511295997801</v>
      </c>
      <c r="I41" s="52">
        <f>VLOOKUP($A41,'Current month raw data'!$B:$Q,12,FALSE)</f>
        <v>-1.6746797309002599</v>
      </c>
      <c r="J41" s="52">
        <f>VLOOKUP($A41,'Current month raw data'!$B:$Q,13,FALSE)</f>
        <v>-5.3155199631672296</v>
      </c>
      <c r="K41" s="52">
        <f>VLOOKUP($A41,'Current month raw data'!$B:$Q,14,FALSE)</f>
        <v>-5.3155199631672296</v>
      </c>
      <c r="L41" s="52">
        <f>VLOOKUP($A41,'Current month raw data'!$B:$Q,15,FALSE)</f>
        <v>0</v>
      </c>
      <c r="M41" s="57">
        <f>VLOOKUP($A41,'Current month raw data'!$B:$Q,16,FALSE)</f>
        <v>-3.7028511295997801</v>
      </c>
    </row>
    <row r="42" spans="1:13" x14ac:dyDescent="0.25">
      <c r="A42" s="24" t="s">
        <v>53</v>
      </c>
      <c r="B42" s="56">
        <f>VLOOKUP($A42,'Current month raw data'!$B:$Q,5,FALSE)</f>
        <v>70.781533418101304</v>
      </c>
      <c r="C42" s="52">
        <f>VLOOKUP($A42,'Current month raw data'!$B:$Q,6,FALSE)</f>
        <v>72.458639923278994</v>
      </c>
      <c r="D42" s="53">
        <f>VLOOKUP($A42,'Current month raw data'!$B:$Q,7,FALSE)</f>
        <v>152.33333842536899</v>
      </c>
      <c r="E42" s="53">
        <f>VLOOKUP($A42,'Current month raw data'!$B:$Q,8,FALSE)</f>
        <v>153.47865874350501</v>
      </c>
      <c r="F42" s="53">
        <f>VLOOKUP($A42,'Current month raw data'!$B:$Q,9,FALSE)</f>
        <v>107.823872844462</v>
      </c>
      <c r="G42" s="53">
        <f>VLOOKUP($A42,'Current month raw data'!$B:$Q,10,FALSE)</f>
        <v>111.20854869803399</v>
      </c>
      <c r="H42" s="52">
        <f>VLOOKUP($A42,'Current month raw data'!$B:$Q,11,FALSE)</f>
        <v>-2.3145707771404598</v>
      </c>
      <c r="I42" s="52">
        <f>VLOOKUP($A42,'Current month raw data'!$B:$Q,12,FALSE)</f>
        <v>-0.74624076566243502</v>
      </c>
      <c r="J42" s="52">
        <f>VLOOKUP($A42,'Current month raw data'!$B:$Q,13,FALSE)</f>
        <v>-3.04353927211376</v>
      </c>
      <c r="K42" s="52">
        <f>VLOOKUP($A42,'Current month raw data'!$B:$Q,14,FALSE)</f>
        <v>-3.1314347437774899</v>
      </c>
      <c r="L42" s="52">
        <f>VLOOKUP($A42,'Current month raw data'!$B:$Q,15,FALSE)</f>
        <v>-9.0654579389414694E-2</v>
      </c>
      <c r="M42" s="57">
        <f>VLOOKUP($A42,'Current month raw data'!$B:$Q,16,FALSE)</f>
        <v>-2.4031270921271899</v>
      </c>
    </row>
    <row r="43" spans="1:13" x14ac:dyDescent="0.25">
      <c r="A43" s="25" t="s">
        <v>54</v>
      </c>
      <c r="B43" s="56">
        <f>VLOOKUP($A43,'Current month raw data'!$B:$Q,5,FALSE)</f>
        <v>67.1985096812802</v>
      </c>
      <c r="C43" s="52">
        <f>VLOOKUP($A43,'Current month raw data'!$B:$Q,6,FALSE)</f>
        <v>66.897558636735198</v>
      </c>
      <c r="D43" s="53">
        <f>VLOOKUP($A43,'Current month raw data'!$B:$Q,7,FALSE)</f>
        <v>131.118566138554</v>
      </c>
      <c r="E43" s="53">
        <f>VLOOKUP($A43,'Current month raw data'!$B:$Q,8,FALSE)</f>
        <v>125.133249216452</v>
      </c>
      <c r="F43" s="53">
        <f>VLOOKUP($A43,'Current month raw data'!$B:$Q,9,FALSE)</f>
        <v>88.109722360572107</v>
      </c>
      <c r="G43" s="53">
        <f>VLOOKUP($A43,'Current month raw data'!$B:$Q,10,FALSE)</f>
        <v>83.7110887686285</v>
      </c>
      <c r="H43" s="52">
        <f>VLOOKUP($A43,'Current month raw data'!$B:$Q,11,FALSE)</f>
        <v>0.449868501449045</v>
      </c>
      <c r="I43" s="52">
        <f>VLOOKUP($A43,'Current month raw data'!$B:$Q,12,FALSE)</f>
        <v>4.7831547247270603</v>
      </c>
      <c r="J43" s="52">
        <f>VLOOKUP($A43,'Current month raw data'!$B:$Q,13,FALSE)</f>
        <v>5.2545411326582201</v>
      </c>
      <c r="K43" s="52">
        <f>VLOOKUP($A43,'Current month raw data'!$B:$Q,14,FALSE)</f>
        <v>7.1395822567445704</v>
      </c>
      <c r="L43" s="52">
        <f>VLOOKUP($A43,'Current month raw data'!$B:$Q,15,FALSE)</f>
        <v>1.7909356725146099</v>
      </c>
      <c r="M43" s="57">
        <f>VLOOKUP($A43,'Current month raw data'!$B:$Q,16,FALSE)</f>
        <v>2.24886102943552</v>
      </c>
    </row>
    <row r="44" spans="1:13" x14ac:dyDescent="0.25">
      <c r="A44" s="24" t="s">
        <v>55</v>
      </c>
      <c r="B44" s="56">
        <f>VLOOKUP($A44,'Current month raw data'!$B:$Q,5,FALSE)</f>
        <v>59.615379000872899</v>
      </c>
      <c r="C44" s="52">
        <f>VLOOKUP($A44,'Current month raw data'!$B:$Q,6,FALSE)</f>
        <v>61.478278832809103</v>
      </c>
      <c r="D44" s="53">
        <f>VLOOKUP($A44,'Current month raw data'!$B:$Q,7,FALSE)</f>
        <v>106.65298216402</v>
      </c>
      <c r="E44" s="53">
        <f>VLOOKUP($A44,'Current month raw data'!$B:$Q,8,FALSE)</f>
        <v>103.753266745228</v>
      </c>
      <c r="F44" s="53">
        <f>VLOOKUP($A44,'Current month raw data'!$B:$Q,9,FALSE)</f>
        <v>63.581579532814203</v>
      </c>
      <c r="G44" s="53">
        <f>VLOOKUP($A44,'Current month raw data'!$B:$Q,10,FALSE)</f>
        <v>63.785722627779698</v>
      </c>
      <c r="H44" s="52">
        <f>VLOOKUP($A44,'Current month raw data'!$B:$Q,11,FALSE)</f>
        <v>-3.0301756446408699</v>
      </c>
      <c r="I44" s="52">
        <f>VLOOKUP($A44,'Current month raw data'!$B:$Q,12,FALSE)</f>
        <v>2.79481842813929</v>
      </c>
      <c r="J44" s="52">
        <f>VLOOKUP($A44,'Current month raw data'!$B:$Q,13,FALSE)</f>
        <v>-0.320045123822984</v>
      </c>
      <c r="K44" s="52">
        <f>VLOOKUP($A44,'Current month raw data'!$B:$Q,14,FALSE)</f>
        <v>-0.66169194309733503</v>
      </c>
      <c r="L44" s="52">
        <f>VLOOKUP($A44,'Current month raw data'!$B:$Q,15,FALSE)</f>
        <v>-0.34274375394606199</v>
      </c>
      <c r="M44" s="57">
        <f>VLOOKUP($A44,'Current month raw data'!$B:$Q,16,FALSE)</f>
        <v>-3.3625336608313301</v>
      </c>
    </row>
    <row r="45" spans="1:13" x14ac:dyDescent="0.25">
      <c r="A45" s="24" t="s">
        <v>56</v>
      </c>
      <c r="B45" s="56">
        <f>VLOOKUP($A45,'Current month raw data'!$B:$Q,5,FALSE)</f>
        <v>61.280620907106403</v>
      </c>
      <c r="C45" s="52">
        <f>VLOOKUP($A45,'Current month raw data'!$B:$Q,6,FALSE)</f>
        <v>62.0017786401487</v>
      </c>
      <c r="D45" s="53">
        <f>VLOOKUP($A45,'Current month raw data'!$B:$Q,7,FALSE)</f>
        <v>110.42794229399099</v>
      </c>
      <c r="E45" s="53">
        <f>VLOOKUP($A45,'Current month raw data'!$B:$Q,8,FALSE)</f>
        <v>99.609040813665402</v>
      </c>
      <c r="F45" s="53">
        <f>VLOOKUP($A45,'Current month raw data'!$B:$Q,9,FALSE)</f>
        <v>67.670928692699405</v>
      </c>
      <c r="G45" s="53">
        <f>VLOOKUP($A45,'Current month raw data'!$B:$Q,10,FALSE)</f>
        <v>61.759376990864197</v>
      </c>
      <c r="H45" s="52">
        <f>VLOOKUP($A45,'Current month raw data'!$B:$Q,11,FALSE)</f>
        <v>-1.1631242665275701</v>
      </c>
      <c r="I45" s="52">
        <f>VLOOKUP($A45,'Current month raw data'!$B:$Q,12,FALSE)</f>
        <v>10.861364984494699</v>
      </c>
      <c r="J45" s="52">
        <f>VLOOKUP($A45,'Current month raw data'!$B:$Q,13,FALSE)</f>
        <v>9.5719095461563608</v>
      </c>
      <c r="K45" s="52">
        <f>VLOOKUP($A45,'Current month raw data'!$B:$Q,14,FALSE)</f>
        <v>9.5719095461563608</v>
      </c>
      <c r="L45" s="52">
        <f>VLOOKUP($A45,'Current month raw data'!$B:$Q,15,FALSE)</f>
        <v>0</v>
      </c>
      <c r="M45" s="57">
        <f>VLOOKUP($A45,'Current month raw data'!$B:$Q,16,FALSE)</f>
        <v>-1.1631242665275701</v>
      </c>
    </row>
    <row r="46" spans="1:13" x14ac:dyDescent="0.25">
      <c r="A46" s="25" t="s">
        <v>57</v>
      </c>
      <c r="B46" s="56">
        <f>VLOOKUP($A46,'Current month raw data'!$B:$Q,5,FALSE)</f>
        <v>56.917452693948597</v>
      </c>
      <c r="C46" s="52">
        <f>VLOOKUP($A46,'Current month raw data'!$B:$Q,6,FALSE)</f>
        <v>58.748753227243</v>
      </c>
      <c r="D46" s="53">
        <f>VLOOKUP($A46,'Current month raw data'!$B:$Q,7,FALSE)</f>
        <v>125.443476918169</v>
      </c>
      <c r="E46" s="53">
        <f>VLOOKUP($A46,'Current month raw data'!$B:$Q,8,FALSE)</f>
        <v>119.97043373460301</v>
      </c>
      <c r="F46" s="53">
        <f>VLOOKUP($A46,'Current month raw data'!$B:$Q,9,FALSE)</f>
        <v>71.399231632543504</v>
      </c>
      <c r="G46" s="53">
        <f>VLOOKUP($A46,'Current month raw data'!$B:$Q,10,FALSE)</f>
        <v>70.481134060395107</v>
      </c>
      <c r="H46" s="52">
        <f>VLOOKUP($A46,'Current month raw data'!$B:$Q,11,FALSE)</f>
        <v>-3.1171734423211999</v>
      </c>
      <c r="I46" s="52">
        <f>VLOOKUP($A46,'Current month raw data'!$B:$Q,12,FALSE)</f>
        <v>4.5619933288513597</v>
      </c>
      <c r="J46" s="52">
        <f>VLOOKUP($A46,'Current month raw data'!$B:$Q,13,FALSE)</f>
        <v>1.30261464204274</v>
      </c>
      <c r="K46" s="52">
        <f>VLOOKUP($A46,'Current month raw data'!$B:$Q,14,FALSE)</f>
        <v>0.77412409613057398</v>
      </c>
      <c r="L46" s="52">
        <f>VLOOKUP($A46,'Current month raw data'!$B:$Q,15,FALSE)</f>
        <v>-0.52169487212113497</v>
      </c>
      <c r="M46" s="57">
        <f>VLOOKUP($A46,'Current month raw data'!$B:$Q,16,FALSE)</f>
        <v>-3.6226061804386198</v>
      </c>
    </row>
    <row r="47" spans="1:13" x14ac:dyDescent="0.25">
      <c r="A47" s="24" t="s">
        <v>58</v>
      </c>
      <c r="B47" s="56">
        <f>VLOOKUP($A47,'Current month raw data'!$B:$Q,5,FALSE)</f>
        <v>57.113872107602802</v>
      </c>
      <c r="C47" s="52">
        <f>VLOOKUP($A47,'Current month raw data'!$B:$Q,6,FALSE)</f>
        <v>67.525361905847404</v>
      </c>
      <c r="D47" s="53">
        <f>VLOOKUP($A47,'Current month raw data'!$B:$Q,7,FALSE)</f>
        <v>91.637550393166407</v>
      </c>
      <c r="E47" s="53">
        <f>VLOOKUP($A47,'Current month raw data'!$B:$Q,8,FALSE)</f>
        <v>87.0623436866981</v>
      </c>
      <c r="F47" s="53">
        <f>VLOOKUP($A47,'Current month raw data'!$B:$Q,9,FALSE)</f>
        <v>52.3377533340932</v>
      </c>
      <c r="G47" s="53">
        <f>VLOOKUP($A47,'Current month raw data'!$B:$Q,10,FALSE)</f>
        <v>58.789162658155703</v>
      </c>
      <c r="H47" s="52">
        <f>VLOOKUP($A47,'Current month raw data'!$B:$Q,11,FALSE)</f>
        <v>-15.4186360567184</v>
      </c>
      <c r="I47" s="52">
        <f>VLOOKUP($A47,'Current month raw data'!$B:$Q,12,FALSE)</f>
        <v>5.2550925150058099</v>
      </c>
      <c r="J47" s="52">
        <f>VLOOKUP($A47,'Current month raw data'!$B:$Q,13,FALSE)</f>
        <v>-10.9738071310452</v>
      </c>
      <c r="K47" s="52">
        <f>VLOOKUP($A47,'Current month raw data'!$B:$Q,14,FALSE)</f>
        <v>-10.9738071310452</v>
      </c>
      <c r="L47" s="52">
        <f>VLOOKUP($A47,'Current month raw data'!$B:$Q,15,FALSE)</f>
        <v>0</v>
      </c>
      <c r="M47" s="57">
        <f>VLOOKUP($A47,'Current month raw data'!$B:$Q,16,FALSE)</f>
        <v>-15.4186360567184</v>
      </c>
    </row>
    <row r="48" spans="1:13" ht="15" thickBot="1" x14ac:dyDescent="0.3">
      <c r="A48" s="24" t="s">
        <v>59</v>
      </c>
      <c r="B48" s="59">
        <f>VLOOKUP($A48,'Current month raw data'!$B:$Q,5,FALSE)</f>
        <v>62.938973404733801</v>
      </c>
      <c r="C48" s="60">
        <f>VLOOKUP($A48,'Current month raw data'!$B:$Q,6,FALSE)</f>
        <v>59.465851280218402</v>
      </c>
      <c r="D48" s="61">
        <f>VLOOKUP($A48,'Current month raw data'!$B:$Q,7,FALSE)</f>
        <v>121.795278080779</v>
      </c>
      <c r="E48" s="61">
        <f>VLOOKUP($A48,'Current month raw data'!$B:$Q,8,FALSE)</f>
        <v>116.87988469586099</v>
      </c>
      <c r="F48" s="61">
        <f>VLOOKUP($A48,'Current month raw data'!$B:$Q,9,FALSE)</f>
        <v>76.656697679483699</v>
      </c>
      <c r="G48" s="61">
        <f>VLOOKUP($A48,'Current month raw data'!$B:$Q,10,FALSE)</f>
        <v>69.503618409731601</v>
      </c>
      <c r="H48" s="60">
        <f>VLOOKUP($A48,'Current month raw data'!$B:$Q,11,FALSE)</f>
        <v>5.8405320864727601</v>
      </c>
      <c r="I48" s="60">
        <f>VLOOKUP($A48,'Current month raw data'!$B:$Q,12,FALSE)</f>
        <v>4.2055084137953402</v>
      </c>
      <c r="J48" s="60">
        <f>VLOOKUP($A48,'Current month raw data'!$B:$Q,13,FALSE)</f>
        <v>10.291664568575101</v>
      </c>
      <c r="K48" s="60">
        <f>VLOOKUP($A48,'Current month raw data'!$B:$Q,14,FALSE)</f>
        <v>2.77897834847523</v>
      </c>
      <c r="L48" s="60">
        <f>VLOOKUP($A48,'Current month raw data'!$B:$Q,15,FALSE)</f>
        <v>-6.8116536725482097</v>
      </c>
      <c r="M48" s="62">
        <f>VLOOKUP($A48,'Current month raw data'!$B:$Q,16,FALSE)</f>
        <v>-1.36895840444002</v>
      </c>
    </row>
    <row r="49" spans="2:13" x14ac:dyDescent="0.25">
      <c r="B49" s="114" t="s">
        <v>76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</row>
    <row r="50" spans="2:13" x14ac:dyDescent="0.25"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</row>
    <row r="57" spans="2:13" x14ac:dyDescent="0.25">
      <c r="F57" s="51"/>
    </row>
  </sheetData>
  <sheetProtection formatCells="0" formatColumns="0" formatRows="0"/>
  <mergeCells count="7">
    <mergeCell ref="B49:M50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57"/>
  <sheetViews>
    <sheetView zoomScaleNormal="100" workbookViewId="0">
      <pane xSplit="1" ySplit="3" topLeftCell="B4" activePane="bottomRight" state="frozen"/>
      <selection activeCell="O10" sqref="O10"/>
      <selection pane="topRight" activeCell="O10" sqref="O10"/>
      <selection pane="bottomLeft" activeCell="O10" sqref="O10"/>
      <selection pane="bottomRight" activeCell="M39" sqref="M39"/>
    </sheetView>
  </sheetViews>
  <sheetFormatPr defaultColWidth="9.140625" defaultRowHeight="14.25" x14ac:dyDescent="0.25"/>
  <cols>
    <col min="1" max="1" width="39" style="20" bestFit="1" customWidth="1"/>
    <col min="2" max="6" width="11.7109375" style="20" customWidth="1"/>
    <col min="7" max="7" width="11.7109375" style="21" customWidth="1"/>
    <col min="8" max="9" width="11.7109375" style="20" customWidth="1"/>
    <col min="10" max="11" width="11.7109375" style="21" customWidth="1"/>
    <col min="12" max="13" width="11.7109375" style="20" customWidth="1"/>
    <col min="14" max="16384" width="9.140625" style="20"/>
  </cols>
  <sheetData>
    <row r="1" spans="1:13" ht="24" customHeight="1" x14ac:dyDescent="0.25">
      <c r="A1" s="117" t="str">
        <f>'YTD Raw Data'!A1</f>
        <v>YTD August 2023 Monthly Report</v>
      </c>
      <c r="B1" s="118" t="str">
        <f>'YTD Raw Data'!F1</f>
        <v>Current Month - August 2023 vs August 2022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20"/>
    </row>
    <row r="2" spans="1:13" ht="16.899999999999999" customHeight="1" x14ac:dyDescent="0.25">
      <c r="A2" s="117"/>
      <c r="B2" s="121" t="s">
        <v>45</v>
      </c>
      <c r="C2" s="122"/>
      <c r="D2" s="122" t="s">
        <v>2</v>
      </c>
      <c r="E2" s="122"/>
      <c r="F2" s="122" t="s">
        <v>3</v>
      </c>
      <c r="G2" s="122"/>
      <c r="H2" s="122" t="str">
        <f>'YTD Raw Data'!L7</f>
        <v>Percent Change from YTD 2022</v>
      </c>
      <c r="I2" s="122"/>
      <c r="J2" s="122"/>
      <c r="K2" s="122"/>
      <c r="L2" s="122"/>
      <c r="M2" s="123"/>
    </row>
    <row r="3" spans="1:13" s="63" customFormat="1" ht="33" x14ac:dyDescent="0.2">
      <c r="A3" s="117"/>
      <c r="B3" s="64">
        <v>2023</v>
      </c>
      <c r="C3" s="64">
        <v>2022</v>
      </c>
      <c r="D3" s="64">
        <v>2023</v>
      </c>
      <c r="E3" s="64">
        <v>2022</v>
      </c>
      <c r="F3" s="64">
        <v>2023</v>
      </c>
      <c r="G3" s="64">
        <v>2022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25">
      <c r="A4" s="22" t="s">
        <v>10</v>
      </c>
      <c r="B4" s="56">
        <f>VLOOKUP($A4,'YTD Raw Data'!$B:$Q,5,FALSE)</f>
        <v>64.067801829515105</v>
      </c>
      <c r="C4" s="52">
        <f>VLOOKUP($A4,'YTD Raw Data'!$B:$Q,6,FALSE)</f>
        <v>63.077223650822503</v>
      </c>
      <c r="D4" s="53">
        <f>VLOOKUP($A4,'YTD Raw Data'!$B:$Q,7,FALSE)</f>
        <v>155.194904649036</v>
      </c>
      <c r="E4" s="53">
        <f>VLOOKUP($A4,'YTD Raw Data'!$B:$Q,8,FALSE)</f>
        <v>147.978666154877</v>
      </c>
      <c r="F4" s="53">
        <f>VLOOKUP($A4,'YTD Raw Data'!$B:$Q,9,FALSE)</f>
        <v>99.429963960049804</v>
      </c>
      <c r="G4" s="53">
        <f>VLOOKUP($A4,'YTD Raw Data'!$B:$Q,10,FALSE)</f>
        <v>93.340834206016197</v>
      </c>
      <c r="H4" s="52">
        <f>VLOOKUP($A4,'YTD Raw Data'!$B:$Q,11,FALSE)</f>
        <v>1.57042133651319</v>
      </c>
      <c r="I4" s="52">
        <f>VLOOKUP($A4,'YTD Raw Data'!$B:$Q,12,FALSE)</f>
        <v>4.8765397618911699</v>
      </c>
      <c r="J4" s="52">
        <f>VLOOKUP($A4,'YTD Raw Data'!$B:$Q,13,FALSE)</f>
        <v>6.5235433193086498</v>
      </c>
      <c r="K4" s="52">
        <f>VLOOKUP($A4,'YTD Raw Data'!$B:$Q,14,FALSE)</f>
        <v>6.7889472568814604</v>
      </c>
      <c r="L4" s="52">
        <f>VLOOKUP($A4,'YTD Raw Data'!$B:$Q,15,FALSE)</f>
        <v>0.24915049697253799</v>
      </c>
      <c r="M4" s="57">
        <f>VLOOKUP($A4,'YTD Raw Data'!$B:$Q,16,FALSE)</f>
        <v>1.82348454605021</v>
      </c>
    </row>
    <row r="5" spans="1:13" x14ac:dyDescent="0.25">
      <c r="A5" s="22" t="s">
        <v>13</v>
      </c>
      <c r="B5" s="56">
        <f>VLOOKUP($A5,'YTD Raw Data'!$B:$Q,5,FALSE)</f>
        <v>62.966136305921303</v>
      </c>
      <c r="C5" s="52">
        <f>VLOOKUP($A5,'YTD Raw Data'!$B:$Q,6,FALSE)</f>
        <v>61.542715843135497</v>
      </c>
      <c r="D5" s="53">
        <f>VLOOKUP($A5,'YTD Raw Data'!$B:$Q,7,FALSE)</f>
        <v>130.108393127933</v>
      </c>
      <c r="E5" s="53">
        <f>VLOOKUP($A5,'YTD Raw Data'!$B:$Q,8,FALSE)</f>
        <v>121.348003002854</v>
      </c>
      <c r="F5" s="53">
        <f>VLOOKUP($A5,'YTD Raw Data'!$B:$Q,9,FALSE)</f>
        <v>81.924228162378697</v>
      </c>
      <c r="G5" s="53">
        <f>VLOOKUP($A5,'YTD Raw Data'!$B:$Q,10,FALSE)</f>
        <v>74.680856669366193</v>
      </c>
      <c r="H5" s="52">
        <f>VLOOKUP($A5,'YTD Raw Data'!$B:$Q,11,FALSE)</f>
        <v>2.31289835569472</v>
      </c>
      <c r="I5" s="52">
        <f>VLOOKUP($A5,'YTD Raw Data'!$B:$Q,12,FALSE)</f>
        <v>7.2192289187266399</v>
      </c>
      <c r="J5" s="52">
        <f>VLOOKUP($A5,'YTD Raw Data'!$B:$Q,13,FALSE)</f>
        <v>9.6991007013764392</v>
      </c>
      <c r="K5" s="52">
        <f>VLOOKUP($A5,'YTD Raw Data'!$B:$Q,14,FALSE)</f>
        <v>10.5295846107062</v>
      </c>
      <c r="L5" s="52">
        <f>VLOOKUP($A5,'YTD Raw Data'!$B:$Q,15,FALSE)</f>
        <v>0.75705626027925199</v>
      </c>
      <c r="M5" s="57">
        <f>VLOOKUP($A5,'YTD Raw Data'!$B:$Q,16,FALSE)</f>
        <v>3.08746455776966</v>
      </c>
    </row>
    <row r="6" spans="1:13" x14ac:dyDescent="0.2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25">
      <c r="A7" s="22" t="s">
        <v>18</v>
      </c>
      <c r="B7" s="56">
        <f>VLOOKUP($A7,'YTD Raw Data'!$B:$Q,5,FALSE)</f>
        <v>67.679032364241095</v>
      </c>
      <c r="C7" s="52">
        <f>VLOOKUP($A7,'YTD Raw Data'!$B:$Q,6,FALSE)</f>
        <v>61.062081773201598</v>
      </c>
      <c r="D7" s="53">
        <f>VLOOKUP($A7,'YTD Raw Data'!$B:$Q,7,FALSE)</f>
        <v>177.53438854800601</v>
      </c>
      <c r="E7" s="53">
        <f>VLOOKUP($A7,'YTD Raw Data'!$B:$Q,8,FALSE)</f>
        <v>157.50322343090701</v>
      </c>
      <c r="F7" s="53">
        <f>VLOOKUP($A7,'YTD Raw Data'!$B:$Q,9,FALSE)</f>
        <v>120.153556283063</v>
      </c>
      <c r="G7" s="53">
        <f>VLOOKUP($A7,'YTD Raw Data'!$B:$Q,10,FALSE)</f>
        <v>96.174747086809205</v>
      </c>
      <c r="H7" s="52">
        <f>VLOOKUP($A7,'YTD Raw Data'!$B:$Q,11,FALSE)</f>
        <v>10.8364313807974</v>
      </c>
      <c r="I7" s="52">
        <f>VLOOKUP($A7,'YTD Raw Data'!$B:$Q,12,FALSE)</f>
        <v>12.717939786093501</v>
      </c>
      <c r="J7" s="52">
        <f>VLOOKUP($A7,'YTD Raw Data'!$B:$Q,13,FALSE)</f>
        <v>24.932541984862201</v>
      </c>
      <c r="K7" s="52">
        <f>VLOOKUP($A7,'YTD Raw Data'!$B:$Q,14,FALSE)</f>
        <v>26.804282904811501</v>
      </c>
      <c r="L7" s="52">
        <f>VLOOKUP($A7,'YTD Raw Data'!$B:$Q,15,FALSE)</f>
        <v>1.49820126142642</v>
      </c>
      <c r="M7" s="57">
        <f>VLOOKUP($A7,'YTD Raw Data'!$B:$Q,16,FALSE)</f>
        <v>12.4969841938646</v>
      </c>
    </row>
    <row r="8" spans="1:13" x14ac:dyDescent="0.25">
      <c r="A8" s="24" t="s">
        <v>20</v>
      </c>
      <c r="B8" s="56">
        <f>VLOOKUP($A8,'YTD Raw Data'!$B:$Q,5,FALSE)</f>
        <v>72.418515928723707</v>
      </c>
      <c r="C8" s="52">
        <f>VLOOKUP($A8,'YTD Raw Data'!$B:$Q,6,FALSE)</f>
        <v>64.556111002172202</v>
      </c>
      <c r="D8" s="53">
        <f>VLOOKUP($A8,'YTD Raw Data'!$B:$Q,7,FALSE)</f>
        <v>185.651978162034</v>
      </c>
      <c r="E8" s="53">
        <f>VLOOKUP($A8,'YTD Raw Data'!$B:$Q,8,FALSE)</f>
        <v>162.55893013855501</v>
      </c>
      <c r="F8" s="53">
        <f>VLOOKUP($A8,'YTD Raw Data'!$B:$Q,9,FALSE)</f>
        <v>134.446407377263</v>
      </c>
      <c r="G8" s="53">
        <f>VLOOKUP($A8,'YTD Raw Data'!$B:$Q,10,FALSE)</f>
        <v>104.941723384189</v>
      </c>
      <c r="H8" s="52">
        <f>VLOOKUP($A8,'YTD Raw Data'!$B:$Q,11,FALSE)</f>
        <v>12.1791799482576</v>
      </c>
      <c r="I8" s="52">
        <f>VLOOKUP($A8,'YTD Raw Data'!$B:$Q,12,FALSE)</f>
        <v>14.2059547290305</v>
      </c>
      <c r="J8" s="52">
        <f>VLOOKUP($A8,'YTD Raw Data'!$B:$Q,13,FALSE)</f>
        <v>28.115303467104699</v>
      </c>
      <c r="K8" s="52">
        <f>VLOOKUP($A8,'YTD Raw Data'!$B:$Q,14,FALSE)</f>
        <v>28.079251594871</v>
      </c>
      <c r="L8" s="52">
        <f>VLOOKUP($A8,'YTD Raw Data'!$B:$Q,15,FALSE)</f>
        <v>-2.8140176277194701E-2</v>
      </c>
      <c r="M8" s="57">
        <f>VLOOKUP($A8,'YTD Raw Data'!$B:$Q,16,FALSE)</f>
        <v>12.1476125292738</v>
      </c>
    </row>
    <row r="9" spans="1:13" x14ac:dyDescent="0.25">
      <c r="A9" s="24" t="s">
        <v>22</v>
      </c>
      <c r="B9" s="56">
        <f>VLOOKUP($A9,'YTD Raw Data'!$B:$Q,5,FALSE)</f>
        <v>67.355383628865397</v>
      </c>
      <c r="C9" s="52">
        <f>VLOOKUP($A9,'YTD Raw Data'!$B:$Q,6,FALSE)</f>
        <v>61.6367880517844</v>
      </c>
      <c r="D9" s="53">
        <f>VLOOKUP($A9,'YTD Raw Data'!$B:$Q,7,FALSE)</f>
        <v>152.51152101981199</v>
      </c>
      <c r="E9" s="53">
        <f>VLOOKUP($A9,'YTD Raw Data'!$B:$Q,8,FALSE)</f>
        <v>134.81611722472601</v>
      </c>
      <c r="F9" s="53">
        <f>VLOOKUP($A9,'YTD Raw Data'!$B:$Q,9,FALSE)</f>
        <v>102.724720061112</v>
      </c>
      <c r="G9" s="53">
        <f>VLOOKUP($A9,'YTD Raw Data'!$B:$Q,10,FALSE)</f>
        <v>83.096324433450107</v>
      </c>
      <c r="H9" s="52">
        <f>VLOOKUP($A9,'YTD Raw Data'!$B:$Q,11,FALSE)</f>
        <v>9.2778935402611502</v>
      </c>
      <c r="I9" s="52">
        <f>VLOOKUP($A9,'YTD Raw Data'!$B:$Q,12,FALSE)</f>
        <v>13.125584803476301</v>
      </c>
      <c r="J9" s="52">
        <f>VLOOKUP($A9,'YTD Raw Data'!$B:$Q,13,FALSE)</f>
        <v>23.621256128340701</v>
      </c>
      <c r="K9" s="52">
        <f>VLOOKUP($A9,'YTD Raw Data'!$B:$Q,14,FALSE)</f>
        <v>27.064503043965601</v>
      </c>
      <c r="L9" s="52">
        <f>VLOOKUP($A9,'YTD Raw Data'!$B:$Q,15,FALSE)</f>
        <v>2.7853194696955801</v>
      </c>
      <c r="M9" s="57">
        <f>VLOOKUP($A9,'YTD Raw Data'!$B:$Q,16,FALSE)</f>
        <v>12.3216319851112</v>
      </c>
    </row>
    <row r="10" spans="1:13" x14ac:dyDescent="0.25">
      <c r="A10" s="24" t="s">
        <v>23</v>
      </c>
      <c r="B10" s="56">
        <f>VLOOKUP($A10,'YTD Raw Data'!$B:$Q,5,FALSE)</f>
        <v>64.996999715662398</v>
      </c>
      <c r="C10" s="52">
        <f>VLOOKUP($A10,'YTD Raw Data'!$B:$Q,6,FALSE)</f>
        <v>57.049496219138199</v>
      </c>
      <c r="D10" s="53">
        <f>VLOOKUP($A10,'YTD Raw Data'!$B:$Q,7,FALSE)</f>
        <v>155.41162063067699</v>
      </c>
      <c r="E10" s="53">
        <f>VLOOKUP($A10,'YTD Raw Data'!$B:$Q,8,FALSE)</f>
        <v>136.89756034070999</v>
      </c>
      <c r="F10" s="53">
        <f>VLOOKUP($A10,'YTD Raw Data'!$B:$Q,9,FALSE)</f>
        <v>101.012890619427</v>
      </c>
      <c r="G10" s="53">
        <f>VLOOKUP($A10,'YTD Raw Data'!$B:$Q,10,FALSE)</f>
        <v>78.099368510665897</v>
      </c>
      <c r="H10" s="52">
        <f>VLOOKUP($A10,'YTD Raw Data'!$B:$Q,11,FALSE)</f>
        <v>13.930891634864301</v>
      </c>
      <c r="I10" s="52">
        <f>VLOOKUP($A10,'YTD Raw Data'!$B:$Q,12,FALSE)</f>
        <v>13.5240250037252</v>
      </c>
      <c r="J10" s="52">
        <f>VLOOKUP($A10,'YTD Raw Data'!$B:$Q,13,FALSE)</f>
        <v>29.338933906530499</v>
      </c>
      <c r="K10" s="52">
        <f>VLOOKUP($A10,'YTD Raw Data'!$B:$Q,14,FALSE)</f>
        <v>29.806776357267399</v>
      </c>
      <c r="L10" s="52">
        <f>VLOOKUP($A10,'YTD Raw Data'!$B:$Q,15,FALSE)</f>
        <v>0.36171819003471101</v>
      </c>
      <c r="M10" s="57">
        <f>VLOOKUP($A10,'YTD Raw Data'!$B:$Q,16,FALSE)</f>
        <v>14.3430003939764</v>
      </c>
    </row>
    <row r="11" spans="1:13" x14ac:dyDescent="0.25">
      <c r="A11" s="24" t="s">
        <v>21</v>
      </c>
      <c r="B11" s="56">
        <f>VLOOKUP($A11,'YTD Raw Data'!$B:$Q,5,FALSE)</f>
        <v>63.299308938791299</v>
      </c>
      <c r="C11" s="52">
        <f>VLOOKUP($A11,'YTD Raw Data'!$B:$Q,6,FALSE)</f>
        <v>63.739129082686503</v>
      </c>
      <c r="D11" s="53">
        <f>VLOOKUP($A11,'YTD Raw Data'!$B:$Q,7,FALSE)</f>
        <v>131.966035076027</v>
      </c>
      <c r="E11" s="53">
        <f>VLOOKUP($A11,'YTD Raw Data'!$B:$Q,8,FALSE)</f>
        <v>120.51700898671</v>
      </c>
      <c r="F11" s="53">
        <f>VLOOKUP($A11,'YTD Raw Data'!$B:$Q,9,FALSE)</f>
        <v>83.533588237048306</v>
      </c>
      <c r="G11" s="53">
        <f>VLOOKUP($A11,'YTD Raw Data'!$B:$Q,10,FALSE)</f>
        <v>76.816491924632203</v>
      </c>
      <c r="H11" s="52">
        <f>VLOOKUP($A11,'YTD Raw Data'!$B:$Q,11,FALSE)</f>
        <v>-0.69003161829314097</v>
      </c>
      <c r="I11" s="52">
        <f>VLOOKUP($A11,'YTD Raw Data'!$B:$Q,12,FALSE)</f>
        <v>9.4999255172185393</v>
      </c>
      <c r="J11" s="52">
        <f>VLOOKUP($A11,'YTD Raw Data'!$B:$Q,13,FALSE)</f>
        <v>8.7443414091422902</v>
      </c>
      <c r="K11" s="52">
        <f>VLOOKUP($A11,'YTD Raw Data'!$B:$Q,14,FALSE)</f>
        <v>19.939443897593399</v>
      </c>
      <c r="L11" s="52">
        <f>VLOOKUP($A11,'YTD Raw Data'!$B:$Q,15,FALSE)</f>
        <v>10.294882789652901</v>
      </c>
      <c r="M11" s="57">
        <f>VLOOKUP($A11,'YTD Raw Data'!$B:$Q,16,FALSE)</f>
        <v>9.5338132250449394</v>
      </c>
    </row>
    <row r="12" spans="1:13" x14ac:dyDescent="0.25">
      <c r="A12" s="24" t="s">
        <v>24</v>
      </c>
      <c r="B12" s="56">
        <f>VLOOKUP($A12,'YTD Raw Data'!$B:$Q,5,FALSE)</f>
        <v>64.928266892858005</v>
      </c>
      <c r="C12" s="52">
        <f>VLOOKUP($A12,'YTD Raw Data'!$B:$Q,6,FALSE)</f>
        <v>64.774613506916097</v>
      </c>
      <c r="D12" s="53">
        <f>VLOOKUP($A12,'YTD Raw Data'!$B:$Q,7,FALSE)</f>
        <v>99.269250531636203</v>
      </c>
      <c r="E12" s="53">
        <f>VLOOKUP($A12,'YTD Raw Data'!$B:$Q,8,FALSE)</f>
        <v>94.837294459268307</v>
      </c>
      <c r="F12" s="53">
        <f>VLOOKUP($A12,'YTD Raw Data'!$B:$Q,9,FALSE)</f>
        <v>64.453803927720699</v>
      </c>
      <c r="G12" s="53">
        <f>VLOOKUP($A12,'YTD Raw Data'!$B:$Q,10,FALSE)</f>
        <v>61.430490946407097</v>
      </c>
      <c r="H12" s="52">
        <f>VLOOKUP($A12,'YTD Raw Data'!$B:$Q,11,FALSE)</f>
        <v>0.23721235469118901</v>
      </c>
      <c r="I12" s="52">
        <f>VLOOKUP($A12,'YTD Raw Data'!$B:$Q,12,FALSE)</f>
        <v>4.67322069618029</v>
      </c>
      <c r="J12" s="52">
        <f>VLOOKUP($A12,'YTD Raw Data'!$B:$Q,13,FALSE)</f>
        <v>4.9215185077247998</v>
      </c>
      <c r="K12" s="52">
        <f>VLOOKUP($A12,'YTD Raw Data'!$B:$Q,14,FALSE)</f>
        <v>4.6138754606108403</v>
      </c>
      <c r="L12" s="52">
        <f>VLOOKUP($A12,'YTD Raw Data'!$B:$Q,15,FALSE)</f>
        <v>-0.29321253779920498</v>
      </c>
      <c r="M12" s="57">
        <f>VLOOKUP($A12,'YTD Raw Data'!$B:$Q,16,FALSE)</f>
        <v>-5.6695719473179702E-2</v>
      </c>
    </row>
    <row r="13" spans="1:13" x14ac:dyDescent="0.25">
      <c r="A13" s="24" t="s">
        <v>25</v>
      </c>
      <c r="B13" s="56">
        <f>VLOOKUP($A13,'YTD Raw Data'!$B:$Q,5,FALSE)</f>
        <v>69.587688829241102</v>
      </c>
      <c r="C13" s="52">
        <f>VLOOKUP($A13,'YTD Raw Data'!$B:$Q,6,FALSE)</f>
        <v>66.098834595566601</v>
      </c>
      <c r="D13" s="53">
        <f>VLOOKUP($A13,'YTD Raw Data'!$B:$Q,7,FALSE)</f>
        <v>127.418459222094</v>
      </c>
      <c r="E13" s="53">
        <f>VLOOKUP($A13,'YTD Raw Data'!$B:$Q,8,FALSE)</f>
        <v>114.616511432693</v>
      </c>
      <c r="F13" s="53">
        <f>VLOOKUP($A13,'YTD Raw Data'!$B:$Q,9,FALSE)</f>
        <v>88.667560914484298</v>
      </c>
      <c r="G13" s="53">
        <f>VLOOKUP($A13,'YTD Raw Data'!$B:$Q,10,FALSE)</f>
        <v>75.760178311104895</v>
      </c>
      <c r="H13" s="52">
        <f>VLOOKUP($A13,'YTD Raw Data'!$B:$Q,11,FALSE)</f>
        <v>5.2782386482628203</v>
      </c>
      <c r="I13" s="52">
        <f>VLOOKUP($A13,'YTD Raw Data'!$B:$Q,12,FALSE)</f>
        <v>11.169374839085</v>
      </c>
      <c r="J13" s="52">
        <f>VLOOKUP($A13,'YTD Raw Data'!$B:$Q,13,FALSE)</f>
        <v>17.037159746873701</v>
      </c>
      <c r="K13" s="52">
        <f>VLOOKUP($A13,'YTD Raw Data'!$B:$Q,14,FALSE)</f>
        <v>15.2012827312365</v>
      </c>
      <c r="L13" s="52">
        <f>VLOOKUP($A13,'YTD Raw Data'!$B:$Q,15,FALSE)</f>
        <v>-1.5686274509803899</v>
      </c>
      <c r="M13" s="57">
        <f>VLOOKUP($A13,'YTD Raw Data'!$B:$Q,16,FALSE)</f>
        <v>3.62681529691752</v>
      </c>
    </row>
    <row r="14" spans="1:13" x14ac:dyDescent="0.2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25">
      <c r="A15" s="22" t="s">
        <v>15</v>
      </c>
      <c r="B15" s="56">
        <f>VLOOKUP($A15,'YTD Raw Data'!$B:$Q,5,FALSE)</f>
        <v>63.984076563127203</v>
      </c>
      <c r="C15" s="52">
        <f>VLOOKUP($A15,'YTD Raw Data'!$B:$Q,6,FALSE)</f>
        <v>63.856286867187599</v>
      </c>
      <c r="D15" s="53">
        <f>VLOOKUP($A15,'YTD Raw Data'!$B:$Q,7,FALSE)</f>
        <v>135.37946536120501</v>
      </c>
      <c r="E15" s="53">
        <f>VLOOKUP($A15,'YTD Raw Data'!$B:$Q,8,FALSE)</f>
        <v>131.820281469403</v>
      </c>
      <c r="F15" s="53">
        <f>VLOOKUP($A15,'YTD Raw Data'!$B:$Q,9,FALSE)</f>
        <v>86.621300767466096</v>
      </c>
      <c r="G15" s="53">
        <f>VLOOKUP($A15,'YTD Raw Data'!$B:$Q,10,FALSE)</f>
        <v>84.175537084236396</v>
      </c>
      <c r="H15" s="52">
        <f>VLOOKUP($A15,'YTD Raw Data'!$B:$Q,11,FALSE)</f>
        <v>0.20012077464736899</v>
      </c>
      <c r="I15" s="52">
        <f>VLOOKUP($A15,'YTD Raw Data'!$B:$Q,12,FALSE)</f>
        <v>2.7000275315207398</v>
      </c>
      <c r="J15" s="52">
        <f>VLOOKUP($A15,'YTD Raw Data'!$B:$Q,13,FALSE)</f>
        <v>2.9055516221798801</v>
      </c>
      <c r="K15" s="52">
        <f>VLOOKUP($A15,'YTD Raw Data'!$B:$Q,14,FALSE)</f>
        <v>3.68319618663504</v>
      </c>
      <c r="L15" s="52">
        <f>VLOOKUP($A15,'YTD Raw Data'!$B:$Q,15,FALSE)</f>
        <v>0.75568766912625196</v>
      </c>
      <c r="M15" s="57">
        <f>VLOOKUP($A15,'YTD Raw Data'!$B:$Q,16,FALSE)</f>
        <v>0.95732073179099197</v>
      </c>
    </row>
    <row r="16" spans="1:13" x14ac:dyDescent="0.25">
      <c r="A16" s="24" t="s">
        <v>30</v>
      </c>
      <c r="B16" s="56">
        <f>VLOOKUP($A16,'YTD Raw Data'!$B:$Q,5,FALSE)</f>
        <v>73.425926258572801</v>
      </c>
      <c r="C16" s="52">
        <f>VLOOKUP($A16,'YTD Raw Data'!$B:$Q,6,FALSE)</f>
        <v>73.784513352565497</v>
      </c>
      <c r="D16" s="53">
        <f>VLOOKUP($A16,'YTD Raw Data'!$B:$Q,7,FALSE)</f>
        <v>104.422433989132</v>
      </c>
      <c r="E16" s="53">
        <f>VLOOKUP($A16,'YTD Raw Data'!$B:$Q,8,FALSE)</f>
        <v>98.598618832202902</v>
      </c>
      <c r="F16" s="53">
        <f>VLOOKUP($A16,'YTD Raw Data'!$B:$Q,9,FALSE)</f>
        <v>76.673139378266995</v>
      </c>
      <c r="G16" s="53">
        <f>VLOOKUP($A16,'YTD Raw Data'!$B:$Q,10,FALSE)</f>
        <v>72.750511077691897</v>
      </c>
      <c r="H16" s="52">
        <f>VLOOKUP($A16,'YTD Raw Data'!$B:$Q,11,FALSE)</f>
        <v>-0.48599235489873199</v>
      </c>
      <c r="I16" s="52">
        <f>VLOOKUP($A16,'YTD Raw Data'!$B:$Q,12,FALSE)</f>
        <v>5.9065889825903399</v>
      </c>
      <c r="J16" s="52">
        <f>VLOOKUP($A16,'YTD Raw Data'!$B:$Q,13,FALSE)</f>
        <v>5.3918910568009197</v>
      </c>
      <c r="K16" s="52">
        <f>VLOOKUP($A16,'YTD Raw Data'!$B:$Q,14,FALSE)</f>
        <v>5.4174168637734796</v>
      </c>
      <c r="L16" s="52">
        <f>VLOOKUP($A16,'YTD Raw Data'!$B:$Q,15,FALSE)</f>
        <v>2.42198965372016E-2</v>
      </c>
      <c r="M16" s="57">
        <f>VLOOKUP($A16,'YTD Raw Data'!$B:$Q,16,FALSE)</f>
        <v>-0.46189016520706599</v>
      </c>
    </row>
    <row r="17" spans="1:13" x14ac:dyDescent="0.25">
      <c r="A17" s="24" t="s">
        <v>29</v>
      </c>
      <c r="B17" s="56">
        <f>VLOOKUP($A17,'YTD Raw Data'!$B:$Q,5,FALSE)</f>
        <v>65.8561222667104</v>
      </c>
      <c r="C17" s="52">
        <f>VLOOKUP($A17,'YTD Raw Data'!$B:$Q,6,FALSE)</f>
        <v>66.462298608564893</v>
      </c>
      <c r="D17" s="53">
        <f>VLOOKUP($A17,'YTD Raw Data'!$B:$Q,7,FALSE)</f>
        <v>97.371827944856307</v>
      </c>
      <c r="E17" s="53">
        <f>VLOOKUP($A17,'YTD Raw Data'!$B:$Q,8,FALSE)</f>
        <v>93.075238937061201</v>
      </c>
      <c r="F17" s="53">
        <f>VLOOKUP($A17,'YTD Raw Data'!$B:$Q,9,FALSE)</f>
        <v>64.125310064695398</v>
      </c>
      <c r="G17" s="53">
        <f>VLOOKUP($A17,'YTD Raw Data'!$B:$Q,10,FALSE)</f>
        <v>61.859943232984797</v>
      </c>
      <c r="H17" s="52">
        <f>VLOOKUP($A17,'YTD Raw Data'!$B:$Q,11,FALSE)</f>
        <v>-0.91206045313693596</v>
      </c>
      <c r="I17" s="52">
        <f>VLOOKUP($A17,'YTD Raw Data'!$B:$Q,12,FALSE)</f>
        <v>4.61625353516472</v>
      </c>
      <c r="J17" s="52">
        <f>VLOOKUP($A17,'YTD Raw Data'!$B:$Q,13,FALSE)</f>
        <v>3.66209005911701</v>
      </c>
      <c r="K17" s="52">
        <f>VLOOKUP($A17,'YTD Raw Data'!$B:$Q,14,FALSE)</f>
        <v>2.5794659896218799</v>
      </c>
      <c r="L17" s="52">
        <f>VLOOKUP($A17,'YTD Raw Data'!$B:$Q,15,FALSE)</f>
        <v>-1.04437800634515</v>
      </c>
      <c r="M17" s="57">
        <f>VLOOKUP($A17,'YTD Raw Data'!$B:$Q,16,FALSE)</f>
        <v>-1.94691310070496</v>
      </c>
    </row>
    <row r="18" spans="1:13" x14ac:dyDescent="0.25">
      <c r="A18" s="24" t="s">
        <v>28</v>
      </c>
      <c r="B18" s="56">
        <f>VLOOKUP($A18,'YTD Raw Data'!$B:$Q,5,FALSE)</f>
        <v>70.140140335506899</v>
      </c>
      <c r="C18" s="52">
        <f>VLOOKUP($A18,'YTD Raw Data'!$B:$Q,6,FALSE)</f>
        <v>69.013318954519505</v>
      </c>
      <c r="D18" s="53">
        <f>VLOOKUP($A18,'YTD Raw Data'!$B:$Q,7,FALSE)</f>
        <v>119.899341378084</v>
      </c>
      <c r="E18" s="53">
        <f>VLOOKUP($A18,'YTD Raw Data'!$B:$Q,8,FALSE)</f>
        <v>113.16699902734599</v>
      </c>
      <c r="F18" s="53">
        <f>VLOOKUP($A18,'YTD Raw Data'!$B:$Q,9,FALSE)</f>
        <v>84.097566303936802</v>
      </c>
      <c r="G18" s="53">
        <f>VLOOKUP($A18,'YTD Raw Data'!$B:$Q,10,FALSE)</f>
        <v>78.100301990000801</v>
      </c>
      <c r="H18" s="52">
        <f>VLOOKUP($A18,'YTD Raw Data'!$B:$Q,11,FALSE)</f>
        <v>1.6327592964048201</v>
      </c>
      <c r="I18" s="52">
        <f>VLOOKUP($A18,'YTD Raw Data'!$B:$Q,12,FALSE)</f>
        <v>5.9490332063242697</v>
      </c>
      <c r="J18" s="52">
        <f>VLOOKUP($A18,'YTD Raw Data'!$B:$Q,13,FALSE)</f>
        <v>7.6789258954515596</v>
      </c>
      <c r="K18" s="52">
        <f>VLOOKUP($A18,'YTD Raw Data'!$B:$Q,14,FALSE)</f>
        <v>7.6697419726984197</v>
      </c>
      <c r="L18" s="52">
        <f>VLOOKUP($A18,'YTD Raw Data'!$B:$Q,15,FALSE)</f>
        <v>-8.5289880789321693E-3</v>
      </c>
      <c r="M18" s="57">
        <f>VLOOKUP($A18,'YTD Raw Data'!$B:$Q,16,FALSE)</f>
        <v>1.62409105048014</v>
      </c>
    </row>
    <row r="19" spans="1:13" x14ac:dyDescent="0.25">
      <c r="A19" s="24" t="s">
        <v>27</v>
      </c>
      <c r="B19" s="56">
        <f>VLOOKUP($A19,'YTD Raw Data'!$B:$Q,5,FALSE)</f>
        <v>62.705535884280799</v>
      </c>
      <c r="C19" s="52">
        <f>VLOOKUP($A19,'YTD Raw Data'!$B:$Q,6,FALSE)</f>
        <v>62.967250735828998</v>
      </c>
      <c r="D19" s="53">
        <f>VLOOKUP($A19,'YTD Raw Data'!$B:$Q,7,FALSE)</f>
        <v>176.47053104646099</v>
      </c>
      <c r="E19" s="53">
        <f>VLOOKUP($A19,'YTD Raw Data'!$B:$Q,8,FALSE)</f>
        <v>174.59314314800301</v>
      </c>
      <c r="F19" s="53">
        <f>VLOOKUP($A19,'YTD Raw Data'!$B:$Q,9,FALSE)</f>
        <v>110.656792170519</v>
      </c>
      <c r="G19" s="53">
        <f>VLOOKUP($A19,'YTD Raw Data'!$B:$Q,10,FALSE)</f>
        <v>109.93650221356801</v>
      </c>
      <c r="H19" s="52">
        <f>VLOOKUP($A19,'YTD Raw Data'!$B:$Q,11,FALSE)</f>
        <v>-0.41563645941322303</v>
      </c>
      <c r="I19" s="52">
        <f>VLOOKUP($A19,'YTD Raw Data'!$B:$Q,12,FALSE)</f>
        <v>1.0752930296157801</v>
      </c>
      <c r="J19" s="52">
        <f>VLOOKUP($A19,'YTD Raw Data'!$B:$Q,13,FALSE)</f>
        <v>0.65518726032595398</v>
      </c>
      <c r="K19" s="52">
        <f>VLOOKUP($A19,'YTD Raw Data'!$B:$Q,14,FALSE)</f>
        <v>3.8013117755989199</v>
      </c>
      <c r="L19" s="52">
        <f>VLOOKUP($A19,'YTD Raw Data'!$B:$Q,15,FALSE)</f>
        <v>3.1256456829553199</v>
      </c>
      <c r="M19" s="57">
        <f>VLOOKUP($A19,'YTD Raw Data'!$B:$Q,16,FALSE)</f>
        <v>2.6970179004916499</v>
      </c>
    </row>
    <row r="20" spans="1:13" x14ac:dyDescent="0.25">
      <c r="A20" s="24" t="s">
        <v>26</v>
      </c>
      <c r="B20" s="56">
        <f>VLOOKUP($A20,'YTD Raw Data'!$B:$Q,5,FALSE)</f>
        <v>52.751214356957099</v>
      </c>
      <c r="C20" s="52">
        <f>VLOOKUP($A20,'YTD Raw Data'!$B:$Q,6,FALSE)</f>
        <v>51.550268912484903</v>
      </c>
      <c r="D20" s="53">
        <f>VLOOKUP($A20,'YTD Raw Data'!$B:$Q,7,FALSE)</f>
        <v>145.82145749726899</v>
      </c>
      <c r="E20" s="53">
        <f>VLOOKUP($A20,'YTD Raw Data'!$B:$Q,8,FALSE)</f>
        <v>148.901770081742</v>
      </c>
      <c r="F20" s="53">
        <f>VLOOKUP($A20,'YTD Raw Data'!$B:$Q,9,FALSE)</f>
        <v>76.922589622823807</v>
      </c>
      <c r="G20" s="53">
        <f>VLOOKUP($A20,'YTD Raw Data'!$B:$Q,10,FALSE)</f>
        <v>76.759262892588097</v>
      </c>
      <c r="H20" s="52">
        <f>VLOOKUP($A20,'YTD Raw Data'!$B:$Q,11,FALSE)</f>
        <v>2.3296589325480799</v>
      </c>
      <c r="I20" s="52">
        <f>VLOOKUP($A20,'YTD Raw Data'!$B:$Q,12,FALSE)</f>
        <v>-2.0686876877163698</v>
      </c>
      <c r="J20" s="52">
        <f>VLOOKUP($A20,'YTD Raw Data'!$B:$Q,13,FALSE)</f>
        <v>0.2127778773283</v>
      </c>
      <c r="K20" s="52">
        <f>VLOOKUP($A20,'YTD Raw Data'!$B:$Q,14,FALSE)</f>
        <v>-3.04252630262614E-2</v>
      </c>
      <c r="L20" s="52">
        <f>VLOOKUP($A20,'YTD Raw Data'!$B:$Q,15,FALSE)</f>
        <v>-0.24268675662525699</v>
      </c>
      <c r="M20" s="57">
        <f>VLOOKUP($A20,'YTD Raw Data'!$B:$Q,16,FALSE)</f>
        <v>2.0813184022189901</v>
      </c>
    </row>
    <row r="21" spans="1:13" x14ac:dyDescent="0.25">
      <c r="B21" s="23"/>
      <c r="C21" s="54"/>
      <c r="D21" s="55"/>
      <c r="E21" s="55"/>
      <c r="F21" s="55"/>
      <c r="G21" s="55"/>
      <c r="H21" s="54"/>
      <c r="I21" s="54"/>
      <c r="J21" s="54"/>
      <c r="K21" s="54"/>
      <c r="L21" s="54"/>
      <c r="M21" s="58"/>
    </row>
    <row r="22" spans="1:13" x14ac:dyDescent="0.25">
      <c r="A22" s="22" t="s">
        <v>17</v>
      </c>
      <c r="B22" s="56">
        <f>VLOOKUP($A22,'YTD Raw Data'!$B:$Q,5,FALSE)</f>
        <v>56.464064924703401</v>
      </c>
      <c r="C22" s="52">
        <f>VLOOKUP($A22,'YTD Raw Data'!$B:$Q,6,FALSE)</f>
        <v>56.627622449551303</v>
      </c>
      <c r="D22" s="53">
        <f>VLOOKUP($A22,'YTD Raw Data'!$B:$Q,7,FALSE)</f>
        <v>117.161638761543</v>
      </c>
      <c r="E22" s="53">
        <f>VLOOKUP($A22,'YTD Raw Data'!$B:$Q,8,FALSE)</f>
        <v>112.540025318354</v>
      </c>
      <c r="F22" s="53">
        <f>VLOOKUP($A22,'YTD Raw Data'!$B:$Q,9,FALSE)</f>
        <v>66.154223777164603</v>
      </c>
      <c r="G22" s="53">
        <f>VLOOKUP($A22,'YTD Raw Data'!$B:$Q,10,FALSE)</f>
        <v>63.7287406419075</v>
      </c>
      <c r="H22" s="52">
        <f>VLOOKUP($A22,'YTD Raw Data'!$B:$Q,11,FALSE)</f>
        <v>-0.2888299345318</v>
      </c>
      <c r="I22" s="52">
        <f>VLOOKUP($A22,'YTD Raw Data'!$B:$Q,12,FALSE)</f>
        <v>4.1066397755957897</v>
      </c>
      <c r="J22" s="52">
        <f>VLOOKUP($A22,'YTD Raw Data'!$B:$Q,13,FALSE)</f>
        <v>3.8059486360886701</v>
      </c>
      <c r="K22" s="52">
        <f>VLOOKUP($A22,'YTD Raw Data'!$B:$Q,14,FALSE)</f>
        <v>3.6968863635465801</v>
      </c>
      <c r="L22" s="52">
        <f>VLOOKUP($A22,'YTD Raw Data'!$B:$Q,15,FALSE)</f>
        <v>-0.105063605674885</v>
      </c>
      <c r="M22" s="57">
        <f>VLOOKUP($A22,'YTD Raw Data'!$B:$Q,16,FALSE)</f>
        <v>-0.39359008506319798</v>
      </c>
    </row>
    <row r="23" spans="1:13" x14ac:dyDescent="0.25">
      <c r="A23" s="24" t="s">
        <v>46</v>
      </c>
      <c r="B23" s="56">
        <f>VLOOKUP($A23,'YTD Raw Data'!$B:$Q,5,FALSE)</f>
        <v>54.033609302082503</v>
      </c>
      <c r="C23" s="52">
        <f>VLOOKUP($A23,'YTD Raw Data'!$B:$Q,6,FALSE)</f>
        <v>54.3192865102152</v>
      </c>
      <c r="D23" s="53">
        <f>VLOOKUP($A23,'YTD Raw Data'!$B:$Q,7,FALSE)</f>
        <v>114.564248194611</v>
      </c>
      <c r="E23" s="53">
        <f>VLOOKUP($A23,'YTD Raw Data'!$B:$Q,8,FALSE)</f>
        <v>110.723968826752</v>
      </c>
      <c r="F23" s="53">
        <f>VLOOKUP($A23,'YTD Raw Data'!$B:$Q,9,FALSE)</f>
        <v>61.903198269344699</v>
      </c>
      <c r="G23" s="53">
        <f>VLOOKUP($A23,'YTD Raw Data'!$B:$Q,10,FALSE)</f>
        <v>60.144469862485202</v>
      </c>
      <c r="H23" s="52">
        <f>VLOOKUP($A23,'YTD Raw Data'!$B:$Q,11,FALSE)</f>
        <v>-0.52592223956957296</v>
      </c>
      <c r="I23" s="52">
        <f>VLOOKUP($A23,'YTD Raw Data'!$B:$Q,12,FALSE)</f>
        <v>3.4683360870742401</v>
      </c>
      <c r="J23" s="52">
        <f>VLOOKUP($A23,'YTD Raw Data'!$B:$Q,13,FALSE)</f>
        <v>2.9241730966797199</v>
      </c>
      <c r="K23" s="52">
        <f>VLOOKUP($A23,'YTD Raw Data'!$B:$Q,14,FALSE)</f>
        <v>2.85447574769811</v>
      </c>
      <c r="L23" s="52">
        <f>VLOOKUP($A23,'YTD Raw Data'!$B:$Q,15,FALSE)</f>
        <v>-6.7717181381817898E-2</v>
      </c>
      <c r="M23" s="57">
        <f>VLOOKUP($A23,'YTD Raw Data'!$B:$Q,16,FALSE)</f>
        <v>-0.59328328123449403</v>
      </c>
    </row>
    <row r="24" spans="1:13" x14ac:dyDescent="0.25">
      <c r="A24" s="24" t="s">
        <v>39</v>
      </c>
      <c r="B24" s="56">
        <f>VLOOKUP($A24,'YTD Raw Data'!$B:$Q,5,FALSE)</f>
        <v>56.692405909892301</v>
      </c>
      <c r="C24" s="52">
        <f>VLOOKUP($A24,'YTD Raw Data'!$B:$Q,6,FALSE)</f>
        <v>57.564219975642402</v>
      </c>
      <c r="D24" s="53">
        <f>VLOOKUP($A24,'YTD Raw Data'!$B:$Q,7,FALSE)</f>
        <v>118.912080917278</v>
      </c>
      <c r="E24" s="53">
        <f>VLOOKUP($A24,'YTD Raw Data'!$B:$Q,8,FALSE)</f>
        <v>114.988824138342</v>
      </c>
      <c r="F24" s="53">
        <f>VLOOKUP($A24,'YTD Raw Data'!$B:$Q,9,FALSE)</f>
        <v>67.414119589523196</v>
      </c>
      <c r="G24" s="53">
        <f>VLOOKUP($A24,'YTD Raw Data'!$B:$Q,10,FALSE)</f>
        <v>66.1924196744</v>
      </c>
      <c r="H24" s="52">
        <f>VLOOKUP($A24,'YTD Raw Data'!$B:$Q,11,FALSE)</f>
        <v>-1.5145068692305499</v>
      </c>
      <c r="I24" s="52">
        <f>VLOOKUP($A24,'YTD Raw Data'!$B:$Q,12,FALSE)</f>
        <v>3.4118592031311201</v>
      </c>
      <c r="J24" s="52">
        <f>VLOOKUP($A24,'YTD Raw Data'!$B:$Q,13,FALSE)</f>
        <v>1.84567949190067</v>
      </c>
      <c r="K24" s="52">
        <f>VLOOKUP($A24,'YTD Raw Data'!$B:$Q,14,FALSE)</f>
        <v>3.4954766635243502</v>
      </c>
      <c r="L24" s="52">
        <f>VLOOKUP($A24,'YTD Raw Data'!$B:$Q,15,FALSE)</f>
        <v>1.61989902748391</v>
      </c>
      <c r="M24" s="57">
        <f>VLOOKUP($A24,'YTD Raw Data'!$B:$Q,16,FALSE)</f>
        <v>8.08586762075134E-2</v>
      </c>
    </row>
    <row r="25" spans="1:13" x14ac:dyDescent="0.25">
      <c r="A25" s="24" t="s">
        <v>38</v>
      </c>
      <c r="B25" s="56">
        <f>VLOOKUP($A25,'YTD Raw Data'!$B:$Q,5,FALSE)</f>
        <v>53.775176736043797</v>
      </c>
      <c r="C25" s="52">
        <f>VLOOKUP($A25,'YTD Raw Data'!$B:$Q,6,FALSE)</f>
        <v>54.061561923107703</v>
      </c>
      <c r="D25" s="53">
        <f>VLOOKUP($A25,'YTD Raw Data'!$B:$Q,7,FALSE)</f>
        <v>111.097985273801</v>
      </c>
      <c r="E25" s="53">
        <f>VLOOKUP($A25,'YTD Raw Data'!$B:$Q,8,FALSE)</f>
        <v>107.095792729005</v>
      </c>
      <c r="F25" s="53">
        <f>VLOOKUP($A25,'YTD Raw Data'!$B:$Q,9,FALSE)</f>
        <v>59.7431379311707</v>
      </c>
      <c r="G25" s="53">
        <f>VLOOKUP($A25,'YTD Raw Data'!$B:$Q,10,FALSE)</f>
        <v>57.8976583032346</v>
      </c>
      <c r="H25" s="52">
        <f>VLOOKUP($A25,'YTD Raw Data'!$B:$Q,11,FALSE)</f>
        <v>-0.52973901766146303</v>
      </c>
      <c r="I25" s="52">
        <f>VLOOKUP($A25,'YTD Raw Data'!$B:$Q,12,FALSE)</f>
        <v>3.7370212618182399</v>
      </c>
      <c r="J25" s="52">
        <f>VLOOKUP($A25,'YTD Raw Data'!$B:$Q,13,FALSE)</f>
        <v>3.1874857844346201</v>
      </c>
      <c r="K25" s="52">
        <f>VLOOKUP($A25,'YTD Raw Data'!$B:$Q,14,FALSE)</f>
        <v>4.7946397788538802</v>
      </c>
      <c r="L25" s="52">
        <f>VLOOKUP($A25,'YTD Raw Data'!$B:$Q,15,FALSE)</f>
        <v>1.5575086283008199</v>
      </c>
      <c r="M25" s="57">
        <f>VLOOKUP($A25,'YTD Raw Data'!$B:$Q,16,FALSE)</f>
        <v>1.01951887973181</v>
      </c>
    </row>
    <row r="26" spans="1:13" x14ac:dyDescent="0.25">
      <c r="A26" s="24" t="s">
        <v>37</v>
      </c>
      <c r="B26" s="56">
        <f>VLOOKUP($A26,'YTD Raw Data'!$B:$Q,5,FALSE)</f>
        <v>56.9789327834036</v>
      </c>
      <c r="C26" s="52">
        <f>VLOOKUP($A26,'YTD Raw Data'!$B:$Q,6,FALSE)</f>
        <v>56.913269920851697</v>
      </c>
      <c r="D26" s="53">
        <f>VLOOKUP($A26,'YTD Raw Data'!$B:$Q,7,FALSE)</f>
        <v>105.85643473681399</v>
      </c>
      <c r="E26" s="53">
        <f>VLOOKUP($A26,'YTD Raw Data'!$B:$Q,8,FALSE)</f>
        <v>102.052387898921</v>
      </c>
      <c r="F26" s="53">
        <f>VLOOKUP($A26,'YTD Raw Data'!$B:$Q,9,FALSE)</f>
        <v>60.315866795597003</v>
      </c>
      <c r="G26" s="53">
        <f>VLOOKUP($A26,'YTD Raw Data'!$B:$Q,10,FALSE)</f>
        <v>58.081350985588003</v>
      </c>
      <c r="H26" s="52">
        <f>VLOOKUP($A26,'YTD Raw Data'!$B:$Q,11,FALSE)</f>
        <v>0.11537355460912201</v>
      </c>
      <c r="I26" s="52">
        <f>VLOOKUP($A26,'YTD Raw Data'!$B:$Q,12,FALSE)</f>
        <v>3.7275431924829299</v>
      </c>
      <c r="J26" s="52">
        <f>VLOOKUP($A26,'YTD Raw Data'!$B:$Q,13,FALSE)</f>
        <v>3.8472173461728101</v>
      </c>
      <c r="K26" s="52">
        <f>VLOOKUP($A26,'YTD Raw Data'!$B:$Q,14,FALSE)</f>
        <v>4.7769125127085603</v>
      </c>
      <c r="L26" s="52">
        <f>VLOOKUP($A26,'YTD Raw Data'!$B:$Q,15,FALSE)</f>
        <v>0.895252843835599</v>
      </c>
      <c r="M26" s="57">
        <f>VLOOKUP($A26,'YTD Raw Data'!$B:$Q,16,FALSE)</f>
        <v>1.01165928347339</v>
      </c>
    </row>
    <row r="27" spans="1:13" x14ac:dyDescent="0.25">
      <c r="A27" s="24" t="s">
        <v>34</v>
      </c>
      <c r="B27" s="56">
        <f>VLOOKUP($A27,'YTD Raw Data'!$B:$Q,5,FALSE)</f>
        <v>60.389445037441398</v>
      </c>
      <c r="C27" s="52">
        <f>VLOOKUP($A27,'YTD Raw Data'!$B:$Q,6,FALSE)</f>
        <v>58.277065050085703</v>
      </c>
      <c r="D27" s="53">
        <f>VLOOKUP($A27,'YTD Raw Data'!$B:$Q,7,FALSE)</f>
        <v>107.161971460982</v>
      </c>
      <c r="E27" s="53">
        <f>VLOOKUP($A27,'YTD Raw Data'!$B:$Q,8,FALSE)</f>
        <v>98.749060612733302</v>
      </c>
      <c r="F27" s="53">
        <f>VLOOKUP($A27,'YTD Raw Data'!$B:$Q,9,FALSE)</f>
        <v>64.714519856468797</v>
      </c>
      <c r="G27" s="53">
        <f>VLOOKUP($A27,'YTD Raw Data'!$B:$Q,10,FALSE)</f>
        <v>57.548054289631096</v>
      </c>
      <c r="H27" s="52">
        <f>VLOOKUP($A27,'YTD Raw Data'!$B:$Q,11,FALSE)</f>
        <v>3.6247192365302601</v>
      </c>
      <c r="I27" s="52">
        <f>VLOOKUP($A27,'YTD Raw Data'!$B:$Q,12,FALSE)</f>
        <v>8.5194844346343004</v>
      </c>
      <c r="J27" s="52">
        <f>VLOOKUP($A27,'YTD Raw Data'!$B:$Q,13,FALSE)</f>
        <v>12.4530110623199</v>
      </c>
      <c r="K27" s="52">
        <f>VLOOKUP($A27,'YTD Raw Data'!$B:$Q,14,FALSE)</f>
        <v>4.9793536112101204</v>
      </c>
      <c r="L27" s="52">
        <f>VLOOKUP($A27,'YTD Raw Data'!$B:$Q,15,FALSE)</f>
        <v>-6.6460269765191304</v>
      </c>
      <c r="M27" s="57">
        <f>VLOOKUP($A27,'YTD Raw Data'!$B:$Q,16,FALSE)</f>
        <v>-3.2622075582717498</v>
      </c>
    </row>
    <row r="28" spans="1:13" x14ac:dyDescent="0.25">
      <c r="A28" s="24" t="s">
        <v>35</v>
      </c>
      <c r="B28" s="56">
        <f>VLOOKUP($A28,'YTD Raw Data'!$B:$Q,5,FALSE)</f>
        <v>64.907277905055494</v>
      </c>
      <c r="C28" s="52">
        <f>VLOOKUP($A28,'YTD Raw Data'!$B:$Q,6,FALSE)</f>
        <v>67.322863636544497</v>
      </c>
      <c r="D28" s="53">
        <f>VLOOKUP($A28,'YTD Raw Data'!$B:$Q,7,FALSE)</f>
        <v>156.34786354075399</v>
      </c>
      <c r="E28" s="53">
        <f>VLOOKUP($A28,'YTD Raw Data'!$B:$Q,8,FALSE)</f>
        <v>151.96419737520799</v>
      </c>
      <c r="F28" s="53">
        <f>VLOOKUP($A28,'YTD Raw Data'!$B:$Q,9,FALSE)</f>
        <v>101.48114228701399</v>
      </c>
      <c r="G28" s="53">
        <f>VLOOKUP($A28,'YTD Raw Data'!$B:$Q,10,FALSE)</f>
        <v>102.306649375281</v>
      </c>
      <c r="H28" s="52">
        <f>VLOOKUP($A28,'YTD Raw Data'!$B:$Q,11,FALSE)</f>
        <v>-3.58806147125591</v>
      </c>
      <c r="I28" s="52">
        <f>VLOOKUP($A28,'YTD Raw Data'!$B:$Q,12,FALSE)</f>
        <v>2.8846703639822602</v>
      </c>
      <c r="J28" s="52">
        <f>VLOOKUP($A28,'YTD Raw Data'!$B:$Q,13,FALSE)</f>
        <v>-0.80689485317643195</v>
      </c>
      <c r="K28" s="52">
        <f>VLOOKUP($A28,'YTD Raw Data'!$B:$Q,14,FALSE)</f>
        <v>3.5317399367681901</v>
      </c>
      <c r="L28" s="52">
        <f>VLOOKUP($A28,'YTD Raw Data'!$B:$Q,15,FALSE)</f>
        <v>4.3739277881488396</v>
      </c>
      <c r="M28" s="57">
        <f>VLOOKUP($A28,'YTD Raw Data'!$B:$Q,16,FALSE)</f>
        <v>0.62892709914581202</v>
      </c>
    </row>
    <row r="29" spans="1:13" x14ac:dyDescent="0.25">
      <c r="A29" s="24"/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25">
      <c r="A30" s="22" t="s">
        <v>47</v>
      </c>
      <c r="B30" s="56">
        <f>VLOOKUP($A30,'YTD Raw Data'!$B:$Q,5,FALSE)</f>
        <v>57.616967206234897</v>
      </c>
      <c r="C30" s="52">
        <f>VLOOKUP($A30,'YTD Raw Data'!$B:$Q,6,FALSE)</f>
        <v>59.599092317130498</v>
      </c>
      <c r="D30" s="53">
        <f>VLOOKUP($A30,'YTD Raw Data'!$B:$Q,7,FALSE)</f>
        <v>105.261635752125</v>
      </c>
      <c r="E30" s="53">
        <f>VLOOKUP($A30,'YTD Raw Data'!$B:$Q,8,FALSE)</f>
        <v>98.176931201519196</v>
      </c>
      <c r="F30" s="53">
        <f>VLOOKUP($A30,'YTD Raw Data'!$B:$Q,9,FALSE)</f>
        <v>60.648562152048299</v>
      </c>
      <c r="G30" s="53">
        <f>VLOOKUP($A30,'YTD Raw Data'!$B:$Q,10,FALSE)</f>
        <v>58.512559860919097</v>
      </c>
      <c r="H30" s="52">
        <f>VLOOKUP($A30,'YTD Raw Data'!$B:$Q,11,FALSE)</f>
        <v>-3.325763923297</v>
      </c>
      <c r="I30" s="52">
        <f>VLOOKUP($A30,'YTD Raw Data'!$B:$Q,12,FALSE)</f>
        <v>7.2162619710160403</v>
      </c>
      <c r="J30" s="52">
        <f>VLOOKUP($A30,'YTD Raw Data'!$B:$Q,13,FALSE)</f>
        <v>3.6505022104763798</v>
      </c>
      <c r="K30" s="52">
        <f>VLOOKUP($A30,'YTD Raw Data'!$B:$Q,14,FALSE)</f>
        <v>4.52164882552192</v>
      </c>
      <c r="L30" s="52">
        <f>VLOOKUP($A30,'YTD Raw Data'!$B:$Q,15,FALSE)</f>
        <v>0.84046540679229897</v>
      </c>
      <c r="M30" s="57">
        <f>VLOOKUP($A30,'YTD Raw Data'!$B:$Q,16,FALSE)</f>
        <v>-2.5132504117915899</v>
      </c>
    </row>
    <row r="31" spans="1:13" x14ac:dyDescent="0.25">
      <c r="A31" s="22"/>
      <c r="B31" s="23"/>
      <c r="C31" s="54"/>
      <c r="D31" s="55"/>
      <c r="E31" s="55"/>
      <c r="F31" s="55"/>
      <c r="G31" s="55"/>
      <c r="H31" s="54"/>
      <c r="I31" s="54"/>
      <c r="J31" s="54"/>
      <c r="K31" s="54"/>
      <c r="L31" s="54"/>
      <c r="M31" s="58"/>
    </row>
    <row r="32" spans="1:13" x14ac:dyDescent="0.25">
      <c r="A32" s="22" t="s">
        <v>48</v>
      </c>
      <c r="B32" s="56">
        <f>VLOOKUP($A32,'YTD Raw Data'!$B:$Q,5,FALSE)</f>
        <v>64.072283676884794</v>
      </c>
      <c r="C32" s="52">
        <f>VLOOKUP($A32,'YTD Raw Data'!$B:$Q,6,FALSE)</f>
        <v>64.284669027738005</v>
      </c>
      <c r="D32" s="53">
        <f>VLOOKUP($A32,'YTD Raw Data'!$B:$Q,7,FALSE)</f>
        <v>110.026003818653</v>
      </c>
      <c r="E32" s="53">
        <f>VLOOKUP($A32,'YTD Raw Data'!$B:$Q,8,FALSE)</f>
        <v>104.85804504204</v>
      </c>
      <c r="F32" s="53">
        <f>VLOOKUP($A32,'YTD Raw Data'!$B:$Q,9,FALSE)</f>
        <v>70.496173285027695</v>
      </c>
      <c r="G32" s="53">
        <f>VLOOKUP($A32,'YTD Raw Data'!$B:$Q,10,FALSE)</f>
        <v>67.407647204231907</v>
      </c>
      <c r="H32" s="52">
        <f>VLOOKUP($A32,'YTD Raw Data'!$B:$Q,11,FALSE)</f>
        <v>-0.33038258431664003</v>
      </c>
      <c r="I32" s="52">
        <f>VLOOKUP($A32,'YTD Raw Data'!$B:$Q,12,FALSE)</f>
        <v>4.9285286355867397</v>
      </c>
      <c r="J32" s="52">
        <f>VLOOKUP($A32,'YTD Raw Data'!$B:$Q,13,FALSE)</f>
        <v>4.58186305099506</v>
      </c>
      <c r="K32" s="52">
        <f>VLOOKUP($A32,'YTD Raw Data'!$B:$Q,14,FALSE)</f>
        <v>4.9292495212096004</v>
      </c>
      <c r="L32" s="52">
        <f>VLOOKUP($A32,'YTD Raw Data'!$B:$Q,15,FALSE)</f>
        <v>0.33216703172054801</v>
      </c>
      <c r="M32" s="57">
        <f>VLOOKUP($A32,'YTD Raw Data'!$B:$Q,16,FALSE)</f>
        <v>6.8702538026171704E-4</v>
      </c>
    </row>
    <row r="33" spans="1:13" x14ac:dyDescent="0.25">
      <c r="A33" s="24" t="s">
        <v>33</v>
      </c>
      <c r="B33" s="56">
        <f>VLOOKUP($A33,'YTD Raw Data'!$B:$Q,5,FALSE)</f>
        <v>66.413320177837306</v>
      </c>
      <c r="C33" s="52">
        <f>VLOOKUP($A33,'YTD Raw Data'!$B:$Q,6,FALSE)</f>
        <v>68.004810303870698</v>
      </c>
      <c r="D33" s="53">
        <f>VLOOKUP($A33,'YTD Raw Data'!$B:$Q,7,FALSE)</f>
        <v>90.056549218754597</v>
      </c>
      <c r="E33" s="53">
        <f>VLOOKUP($A33,'YTD Raw Data'!$B:$Q,8,FALSE)</f>
        <v>87.196172789759203</v>
      </c>
      <c r="F33" s="53">
        <f>VLOOKUP($A33,'YTD Raw Data'!$B:$Q,9,FALSE)</f>
        <v>59.809544373763103</v>
      </c>
      <c r="G33" s="53">
        <f>VLOOKUP($A33,'YTD Raw Data'!$B:$Q,10,FALSE)</f>
        <v>59.297591897910998</v>
      </c>
      <c r="H33" s="52">
        <f>VLOOKUP($A33,'YTD Raw Data'!$B:$Q,11,FALSE)</f>
        <v>-2.3402611064159</v>
      </c>
      <c r="I33" s="52">
        <f>VLOOKUP($A33,'YTD Raw Data'!$B:$Q,12,FALSE)</f>
        <v>3.2803921748861402</v>
      </c>
      <c r="J33" s="52">
        <f>VLOOKUP($A33,'YTD Raw Data'!$B:$Q,13,FALSE)</f>
        <v>0.86336132626346995</v>
      </c>
      <c r="K33" s="52">
        <f>VLOOKUP($A33,'YTD Raw Data'!$B:$Q,14,FALSE)</f>
        <v>1.2894869035073599</v>
      </c>
      <c r="L33" s="52">
        <f>VLOOKUP($A33,'YTD Raw Data'!$B:$Q,15,FALSE)</f>
        <v>0.42247806501857699</v>
      </c>
      <c r="M33" s="57">
        <f>VLOOKUP($A33,'YTD Raw Data'!$B:$Q,16,FALSE)</f>
        <v>-1.92767013123609</v>
      </c>
    </row>
    <row r="34" spans="1:13" x14ac:dyDescent="0.25">
      <c r="A34" s="24" t="s">
        <v>78</v>
      </c>
      <c r="B34" s="56">
        <f>VLOOKUP($A34,'YTD Raw Data'!$B:$Q,5,FALSE)</f>
        <v>59.359950757021998</v>
      </c>
      <c r="C34" s="52">
        <f>VLOOKUP($A34,'YTD Raw Data'!$B:$Q,6,FALSE)</f>
        <v>56.706388931903</v>
      </c>
      <c r="D34" s="53">
        <f>VLOOKUP($A34,'YTD Raw Data'!$B:$Q,7,FALSE)</f>
        <v>172.40552604701099</v>
      </c>
      <c r="E34" s="53">
        <f>VLOOKUP($A34,'YTD Raw Data'!$B:$Q,8,FALSE)</f>
        <v>171.31494952512199</v>
      </c>
      <c r="F34" s="53">
        <f>VLOOKUP($A34,'YTD Raw Data'!$B:$Q,9,FALSE)</f>
        <v>102.33983536389</v>
      </c>
      <c r="G34" s="53">
        <f>VLOOKUP($A34,'YTD Raw Data'!$B:$Q,10,FALSE)</f>
        <v>97.146521576209295</v>
      </c>
      <c r="H34" s="52">
        <f>VLOOKUP($A34,'YTD Raw Data'!$B:$Q,11,FALSE)</f>
        <v>4.6794759375447796</v>
      </c>
      <c r="I34" s="52">
        <f>VLOOKUP($A34,'YTD Raw Data'!$B:$Q,12,FALSE)</f>
        <v>0.63659156711757803</v>
      </c>
      <c r="J34" s="52">
        <f>VLOOKUP($A34,'YTD Raw Data'!$B:$Q,13,FALSE)</f>
        <v>5.3458566538660701</v>
      </c>
      <c r="K34" s="52">
        <f>VLOOKUP($A34,'YTD Raw Data'!$B:$Q,14,FALSE)</f>
        <v>10.0078784839521</v>
      </c>
      <c r="L34" s="52">
        <f>VLOOKUP($A34,'YTD Raw Data'!$B:$Q,15,FALSE)</f>
        <v>4.4254439407180497</v>
      </c>
      <c r="M34" s="57">
        <f>VLOOKUP($A34,'YTD Raw Data'!$B:$Q,16,FALSE)</f>
        <v>9.3120074625982792</v>
      </c>
    </row>
    <row r="35" spans="1:13" x14ac:dyDescent="0.25">
      <c r="A35" s="24" t="s">
        <v>31</v>
      </c>
      <c r="B35" s="56">
        <f>VLOOKUP($A35,'YTD Raw Data'!$B:$Q,5,FALSE)</f>
        <v>64.163981159011797</v>
      </c>
      <c r="C35" s="52">
        <f>VLOOKUP($A35,'YTD Raw Data'!$B:$Q,6,FALSE)</f>
        <v>63.870892198197197</v>
      </c>
      <c r="D35" s="53">
        <f>VLOOKUP($A35,'YTD Raw Data'!$B:$Q,7,FALSE)</f>
        <v>107.93213933364</v>
      </c>
      <c r="E35" s="53">
        <f>VLOOKUP($A35,'YTD Raw Data'!$B:$Q,8,FALSE)</f>
        <v>101.838981183252</v>
      </c>
      <c r="F35" s="53">
        <f>VLOOKUP($A35,'YTD Raw Data'!$B:$Q,9,FALSE)</f>
        <v>69.253557546555399</v>
      </c>
      <c r="G35" s="53">
        <f>VLOOKUP($A35,'YTD Raw Data'!$B:$Q,10,FALSE)</f>
        <v>65.045465887297894</v>
      </c>
      <c r="H35" s="52">
        <f>VLOOKUP($A35,'YTD Raw Data'!$B:$Q,11,FALSE)</f>
        <v>0.45887719856030901</v>
      </c>
      <c r="I35" s="52">
        <f>VLOOKUP($A35,'YTD Raw Data'!$B:$Q,12,FALSE)</f>
        <v>5.9831295242665101</v>
      </c>
      <c r="J35" s="52">
        <f>VLOOKUP($A35,'YTD Raw Data'!$B:$Q,13,FALSE)</f>
        <v>6.4694619399740096</v>
      </c>
      <c r="K35" s="52">
        <f>VLOOKUP($A35,'YTD Raw Data'!$B:$Q,14,FALSE)</f>
        <v>5.4852450605443996</v>
      </c>
      <c r="L35" s="52">
        <f>VLOOKUP($A35,'YTD Raw Data'!$B:$Q,15,FALSE)</f>
        <v>-0.92441237280272004</v>
      </c>
      <c r="M35" s="57">
        <f>VLOOKUP($A35,'YTD Raw Data'!$B:$Q,16,FALSE)</f>
        <v>-0.469777091841873</v>
      </c>
    </row>
    <row r="36" spans="1:13" x14ac:dyDescent="0.25">
      <c r="A36" s="24" t="s">
        <v>32</v>
      </c>
      <c r="B36" s="56">
        <f>VLOOKUP($A36,'YTD Raw Data'!$B:$Q,5,FALSE)</f>
        <v>64.537582992288506</v>
      </c>
      <c r="C36" s="52">
        <f>VLOOKUP($A36,'YTD Raw Data'!$B:$Q,6,FALSE)</f>
        <v>64.305661983822901</v>
      </c>
      <c r="D36" s="53">
        <f>VLOOKUP($A36,'YTD Raw Data'!$B:$Q,7,FALSE)</f>
        <v>98.033851074245703</v>
      </c>
      <c r="E36" s="53">
        <f>VLOOKUP($A36,'YTD Raw Data'!$B:$Q,8,FALSE)</f>
        <v>94.028895567589501</v>
      </c>
      <c r="F36" s="53">
        <f>VLOOKUP($A36,'YTD Raw Data'!$B:$Q,9,FALSE)</f>
        <v>63.268677997577903</v>
      </c>
      <c r="G36" s="53">
        <f>VLOOKUP($A36,'YTD Raw Data'!$B:$Q,10,FALSE)</f>
        <v>60.465903750815897</v>
      </c>
      <c r="H36" s="52">
        <f>VLOOKUP($A36,'YTD Raw Data'!$B:$Q,11,FALSE)</f>
        <v>0.36065410309281798</v>
      </c>
      <c r="I36" s="52">
        <f>VLOOKUP($A36,'YTD Raw Data'!$B:$Q,12,FALSE)</f>
        <v>4.2592816628133603</v>
      </c>
      <c r="J36" s="52">
        <f>VLOOKUP($A36,'YTD Raw Data'!$B:$Q,13,FALSE)</f>
        <v>4.6352970399854003</v>
      </c>
      <c r="K36" s="52">
        <f>VLOOKUP($A36,'YTD Raw Data'!$B:$Q,14,FALSE)</f>
        <v>4.7074593138060798</v>
      </c>
      <c r="L36" s="52">
        <f>VLOOKUP($A36,'YTD Raw Data'!$B:$Q,15,FALSE)</f>
        <v>6.8965517241379296E-2</v>
      </c>
      <c r="M36" s="57">
        <f>VLOOKUP($A36,'YTD Raw Data'!$B:$Q,16,FALSE)</f>
        <v>0.42986834730184698</v>
      </c>
    </row>
    <row r="37" spans="1:13" x14ac:dyDescent="0.2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25">
      <c r="A38" s="22" t="s">
        <v>49</v>
      </c>
      <c r="B38" s="23"/>
      <c r="C38" s="54"/>
      <c r="D38" s="55"/>
      <c r="E38" s="55"/>
      <c r="F38" s="55"/>
      <c r="G38" s="55"/>
      <c r="H38" s="54"/>
      <c r="I38" s="54"/>
      <c r="J38" s="54"/>
      <c r="K38" s="54"/>
      <c r="L38" s="54"/>
      <c r="M38" s="58"/>
    </row>
    <row r="39" spans="1:13" x14ac:dyDescent="0.25">
      <c r="A39" s="24" t="s">
        <v>50</v>
      </c>
      <c r="B39" s="56">
        <f>VLOOKUP($A39,'YTD Raw Data'!$B:$Q,5,FALSE)</f>
        <v>62.588440412135697</v>
      </c>
      <c r="C39" s="52">
        <f>VLOOKUP($A39,'YTD Raw Data'!$B:$Q,6,FALSE)</f>
        <v>63.376716445672898</v>
      </c>
      <c r="D39" s="53">
        <f>VLOOKUP($A39,'YTD Raw Data'!$B:$Q,7,FALSE)</f>
        <v>117.48791714531799</v>
      </c>
      <c r="E39" s="53">
        <f>VLOOKUP($A39,'YTD Raw Data'!$B:$Q,8,FALSE)</f>
        <v>113.161993889219</v>
      </c>
      <c r="F39" s="53">
        <f>VLOOKUP($A39,'YTD Raw Data'!$B:$Q,9,FALSE)</f>
        <v>73.533855013956995</v>
      </c>
      <c r="G39" s="53">
        <f>VLOOKUP($A39,'YTD Raw Data'!$B:$Q,10,FALSE)</f>
        <v>71.718355991440404</v>
      </c>
      <c r="H39" s="52">
        <f>VLOOKUP($A39,'YTD Raw Data'!$B:$Q,11,FALSE)</f>
        <v>-1.2437943739368</v>
      </c>
      <c r="I39" s="52">
        <f>VLOOKUP($A39,'YTD Raw Data'!$B:$Q,12,FALSE)</f>
        <v>3.8227704438767298</v>
      </c>
      <c r="J39" s="52">
        <f>VLOOKUP($A39,'YTD Raw Data'!$B:$Q,13,FALSE)</f>
        <v>2.5314286662304601</v>
      </c>
      <c r="K39" s="52">
        <f>VLOOKUP($A39,'YTD Raw Data'!$B:$Q,14,FALSE)</f>
        <v>1.6391722366927799</v>
      </c>
      <c r="L39" s="52">
        <f>VLOOKUP($A39,'YTD Raw Data'!$B:$Q,15,FALSE)</f>
        <v>-0.87022724753230496</v>
      </c>
      <c r="M39" s="57">
        <f>VLOOKUP($A39,'YTD Raw Data'!$B:$Q,16,FALSE)</f>
        <v>-2.1031977839238301</v>
      </c>
    </row>
    <row r="40" spans="1:13" x14ac:dyDescent="0.25">
      <c r="A40" s="24" t="s">
        <v>51</v>
      </c>
      <c r="B40" s="56">
        <f>VLOOKUP($A40,'YTD Raw Data'!$B:$Q,5,FALSE)</f>
        <v>59.566850457183598</v>
      </c>
      <c r="C40" s="52">
        <f>VLOOKUP($A40,'YTD Raw Data'!$B:$Q,6,FALSE)</f>
        <v>59.734210636923898</v>
      </c>
      <c r="D40" s="53">
        <f>VLOOKUP($A40,'YTD Raw Data'!$B:$Q,7,FALSE)</f>
        <v>117.68342350201701</v>
      </c>
      <c r="E40" s="53">
        <f>VLOOKUP($A40,'YTD Raw Data'!$B:$Q,8,FALSE)</f>
        <v>116.53445017303</v>
      </c>
      <c r="F40" s="53">
        <f>VLOOKUP($A40,'YTD Raw Data'!$B:$Q,9,FALSE)</f>
        <v>70.100308890340798</v>
      </c>
      <c r="G40" s="53">
        <f>VLOOKUP($A40,'YTD Raw Data'!$B:$Q,10,FALSE)</f>
        <v>69.610933930938998</v>
      </c>
      <c r="H40" s="52">
        <f>VLOOKUP($A40,'YTD Raw Data'!$B:$Q,11,FALSE)</f>
        <v>-0.28017475740575998</v>
      </c>
      <c r="I40" s="52">
        <f>VLOOKUP($A40,'YTD Raw Data'!$B:$Q,12,FALSE)</f>
        <v>0.985951645441423</v>
      </c>
      <c r="J40" s="52">
        <f>VLOOKUP($A40,'YTD Raw Data'!$B:$Q,13,FALSE)</f>
        <v>0.70301450040490898</v>
      </c>
      <c r="K40" s="52">
        <f>VLOOKUP($A40,'YTD Raw Data'!$B:$Q,14,FALSE)</f>
        <v>0.70301450040490898</v>
      </c>
      <c r="L40" s="52">
        <f>VLOOKUP($A40,'YTD Raw Data'!$B:$Q,15,FALSE)</f>
        <v>0</v>
      </c>
      <c r="M40" s="57">
        <f>VLOOKUP($A40,'YTD Raw Data'!$B:$Q,16,FALSE)</f>
        <v>-0.28017475740575998</v>
      </c>
    </row>
    <row r="41" spans="1:13" x14ac:dyDescent="0.25">
      <c r="A41" s="24" t="s">
        <v>52</v>
      </c>
      <c r="B41" s="56">
        <f>VLOOKUP($A41,'YTD Raw Data'!$B:$Q,5,FALSE)</f>
        <v>55.351646965282697</v>
      </c>
      <c r="C41" s="52">
        <f>VLOOKUP($A41,'YTD Raw Data'!$B:$Q,6,FALSE)</f>
        <v>56.4838530801932</v>
      </c>
      <c r="D41" s="53">
        <f>VLOOKUP($A41,'YTD Raw Data'!$B:$Q,7,FALSE)</f>
        <v>135.83796920385799</v>
      </c>
      <c r="E41" s="53">
        <f>VLOOKUP($A41,'YTD Raw Data'!$B:$Q,8,FALSE)</f>
        <v>134.205833969634</v>
      </c>
      <c r="F41" s="53">
        <f>VLOOKUP($A41,'YTD Raw Data'!$B:$Q,9,FALSE)</f>
        <v>75.188553158529302</v>
      </c>
      <c r="G41" s="53">
        <f>VLOOKUP($A41,'YTD Raw Data'!$B:$Q,10,FALSE)</f>
        <v>75.804626084456203</v>
      </c>
      <c r="H41" s="52">
        <f>VLOOKUP($A41,'YTD Raw Data'!$B:$Q,11,FALSE)</f>
        <v>-2.0044774801448102</v>
      </c>
      <c r="I41" s="52">
        <f>VLOOKUP($A41,'YTD Raw Data'!$B:$Q,12,FALSE)</f>
        <v>1.21614328226142</v>
      </c>
      <c r="J41" s="52">
        <f>VLOOKUP($A41,'YTD Raw Data'!$B:$Q,13,FALSE)</f>
        <v>-0.81271151610261605</v>
      </c>
      <c r="K41" s="52">
        <f>VLOOKUP($A41,'YTD Raw Data'!$B:$Q,14,FALSE)</f>
        <v>-0.81271151610261605</v>
      </c>
      <c r="L41" s="52">
        <f>VLOOKUP($A41,'YTD Raw Data'!$B:$Q,15,FALSE)</f>
        <v>0</v>
      </c>
      <c r="M41" s="57">
        <f>VLOOKUP($A41,'YTD Raw Data'!$B:$Q,16,FALSE)</f>
        <v>-2.0044774801448102</v>
      </c>
    </row>
    <row r="42" spans="1:13" x14ac:dyDescent="0.25">
      <c r="A42" s="24" t="s">
        <v>53</v>
      </c>
      <c r="B42" s="56">
        <f>VLOOKUP($A42,'YTD Raw Data'!$B:$Q,5,FALSE)</f>
        <v>63.787067228655403</v>
      </c>
      <c r="C42" s="52">
        <f>VLOOKUP($A42,'YTD Raw Data'!$B:$Q,6,FALSE)</f>
        <v>63.7929954050364</v>
      </c>
      <c r="D42" s="53">
        <f>VLOOKUP($A42,'YTD Raw Data'!$B:$Q,7,FALSE)</f>
        <v>134.28910713324001</v>
      </c>
      <c r="E42" s="53">
        <f>VLOOKUP($A42,'YTD Raw Data'!$B:$Q,8,FALSE)</f>
        <v>131.72962055952999</v>
      </c>
      <c r="F42" s="53">
        <f>VLOOKUP($A42,'YTD Raw Data'!$B:$Q,9,FALSE)</f>
        <v>85.659083047840994</v>
      </c>
      <c r="G42" s="53">
        <f>VLOOKUP($A42,'YTD Raw Data'!$B:$Q,10,FALSE)</f>
        <v>84.034270790612993</v>
      </c>
      <c r="H42" s="52">
        <f>VLOOKUP($A42,'YTD Raw Data'!$B:$Q,11,FALSE)</f>
        <v>-9.2928327684849103E-3</v>
      </c>
      <c r="I42" s="52">
        <f>VLOOKUP($A42,'YTD Raw Data'!$B:$Q,12,FALSE)</f>
        <v>1.9429848524867599</v>
      </c>
      <c r="J42" s="52">
        <f>VLOOKUP($A42,'YTD Raw Data'!$B:$Q,13,FALSE)</f>
        <v>1.93351146138522</v>
      </c>
      <c r="K42" s="52">
        <f>VLOOKUP($A42,'YTD Raw Data'!$B:$Q,14,FALSE)</f>
        <v>1.8538054024005499</v>
      </c>
      <c r="L42" s="52">
        <f>VLOOKUP($A42,'YTD Raw Data'!$B:$Q,15,FALSE)</f>
        <v>-7.8194165826285106E-2</v>
      </c>
      <c r="M42" s="57">
        <f>VLOOKUP($A42,'YTD Raw Data'!$B:$Q,16,FALSE)</f>
        <v>-8.7479732141705097E-2</v>
      </c>
    </row>
    <row r="43" spans="1:13" x14ac:dyDescent="0.25">
      <c r="A43" s="25" t="s">
        <v>54</v>
      </c>
      <c r="B43" s="56">
        <f>VLOOKUP($A43,'YTD Raw Data'!$B:$Q,5,FALSE)</f>
        <v>67.791575487679097</v>
      </c>
      <c r="C43" s="52">
        <f>VLOOKUP($A43,'YTD Raw Data'!$B:$Q,6,FALSE)</f>
        <v>63.290005514530201</v>
      </c>
      <c r="D43" s="53">
        <f>VLOOKUP($A43,'YTD Raw Data'!$B:$Q,7,FALSE)</f>
        <v>143.76845797784901</v>
      </c>
      <c r="E43" s="53">
        <f>VLOOKUP($A43,'YTD Raw Data'!$B:$Q,8,FALSE)</f>
        <v>127.819253597591</v>
      </c>
      <c r="F43" s="53">
        <f>VLOOKUP($A43,'YTD Raw Data'!$B:$Q,9,FALSE)</f>
        <v>97.462902717526106</v>
      </c>
      <c r="G43" s="53">
        <f>VLOOKUP($A43,'YTD Raw Data'!$B:$Q,10,FALSE)</f>
        <v>80.896812650546906</v>
      </c>
      <c r="H43" s="52">
        <f>VLOOKUP($A43,'YTD Raw Data'!$B:$Q,11,FALSE)</f>
        <v>7.1126079648000502</v>
      </c>
      <c r="I43" s="52">
        <f>VLOOKUP($A43,'YTD Raw Data'!$B:$Q,12,FALSE)</f>
        <v>12.477935781467201</v>
      </c>
      <c r="J43" s="52">
        <f>VLOOKUP($A43,'YTD Raw Data'!$B:$Q,13,FALSE)</f>
        <v>20.4780504005026</v>
      </c>
      <c r="K43" s="52">
        <f>VLOOKUP($A43,'YTD Raw Data'!$B:$Q,14,FALSE)</f>
        <v>21.0533654955839</v>
      </c>
      <c r="L43" s="52">
        <f>VLOOKUP($A43,'YTD Raw Data'!$B:$Q,15,FALSE)</f>
        <v>0.47752689653326102</v>
      </c>
      <c r="M43" s="57">
        <f>VLOOKUP($A43,'YTD Raw Data'!$B:$Q,16,FALSE)</f>
        <v>7.6240994774102004</v>
      </c>
    </row>
    <row r="44" spans="1:13" x14ac:dyDescent="0.25">
      <c r="A44" s="24" t="s">
        <v>55</v>
      </c>
      <c r="B44" s="56">
        <f>VLOOKUP($A44,'YTD Raw Data'!$B:$Q,5,FALSE)</f>
        <v>55.029122090698202</v>
      </c>
      <c r="C44" s="52">
        <f>VLOOKUP($A44,'YTD Raw Data'!$B:$Q,6,FALSE)</f>
        <v>56.257194854753401</v>
      </c>
      <c r="D44" s="53">
        <f>VLOOKUP($A44,'YTD Raw Data'!$B:$Q,7,FALSE)</f>
        <v>104.604750974335</v>
      </c>
      <c r="E44" s="53">
        <f>VLOOKUP($A44,'YTD Raw Data'!$B:$Q,8,FALSE)</f>
        <v>101.09603559092</v>
      </c>
      <c r="F44" s="53">
        <f>VLOOKUP($A44,'YTD Raw Data'!$B:$Q,9,FALSE)</f>
        <v>57.563076126337997</v>
      </c>
      <c r="G44" s="53">
        <f>VLOOKUP($A44,'YTD Raw Data'!$B:$Q,10,FALSE)</f>
        <v>56.873793732815201</v>
      </c>
      <c r="H44" s="52">
        <f>VLOOKUP($A44,'YTD Raw Data'!$B:$Q,11,FALSE)</f>
        <v>-2.18296125006915</v>
      </c>
      <c r="I44" s="52">
        <f>VLOOKUP($A44,'YTD Raw Data'!$B:$Q,12,FALSE)</f>
        <v>3.4706755442047799</v>
      </c>
      <c r="J44" s="52">
        <f>VLOOKUP($A44,'YTD Raw Data'!$B:$Q,13,FALSE)</f>
        <v>1.2119507918900001</v>
      </c>
      <c r="K44" s="52">
        <f>VLOOKUP($A44,'YTD Raw Data'!$B:$Q,14,FALSE)</f>
        <v>1.1348952433723301</v>
      </c>
      <c r="L44" s="52">
        <f>VLOOKUP($A44,'YTD Raw Data'!$B:$Q,15,FALSE)</f>
        <v>-7.6132855769284802E-2</v>
      </c>
      <c r="M44" s="57">
        <f>VLOOKUP($A44,'YTD Raw Data'!$B:$Q,16,FALSE)</f>
        <v>-2.25743215509842</v>
      </c>
    </row>
    <row r="45" spans="1:13" x14ac:dyDescent="0.25">
      <c r="A45" s="24" t="s">
        <v>56</v>
      </c>
      <c r="B45" s="56">
        <f>VLOOKUP($A45,'YTD Raw Data'!$B:$Q,5,FALSE)</f>
        <v>57.447837701249</v>
      </c>
      <c r="C45" s="52">
        <f>VLOOKUP($A45,'YTD Raw Data'!$B:$Q,6,FALSE)</f>
        <v>56.680280949286697</v>
      </c>
      <c r="D45" s="53">
        <f>VLOOKUP($A45,'YTD Raw Data'!$B:$Q,7,FALSE)</f>
        <v>102.16412831666899</v>
      </c>
      <c r="E45" s="53">
        <f>VLOOKUP($A45,'YTD Raw Data'!$B:$Q,8,FALSE)</f>
        <v>93.492482863407602</v>
      </c>
      <c r="F45" s="53">
        <f>VLOOKUP($A45,'YTD Raw Data'!$B:$Q,9,FALSE)</f>
        <v>58.691082624256097</v>
      </c>
      <c r="G45" s="53">
        <f>VLOOKUP($A45,'YTD Raw Data'!$B:$Q,10,FALSE)</f>
        <v>52.991801953443201</v>
      </c>
      <c r="H45" s="52">
        <f>VLOOKUP($A45,'YTD Raw Data'!$B:$Q,11,FALSE)</f>
        <v>1.3541865691332</v>
      </c>
      <c r="I45" s="52">
        <f>VLOOKUP($A45,'YTD Raw Data'!$B:$Q,12,FALSE)</f>
        <v>9.2752328183765904</v>
      </c>
      <c r="J45" s="52">
        <f>VLOOKUP($A45,'YTD Raw Data'!$B:$Q,13,FALSE)</f>
        <v>10.755023344592001</v>
      </c>
      <c r="K45" s="52">
        <f>VLOOKUP($A45,'YTD Raw Data'!$B:$Q,14,FALSE)</f>
        <v>10.755023344592001</v>
      </c>
      <c r="L45" s="52">
        <f>VLOOKUP($A45,'YTD Raw Data'!$B:$Q,15,FALSE)</f>
        <v>0</v>
      </c>
      <c r="M45" s="57">
        <f>VLOOKUP($A45,'YTD Raw Data'!$B:$Q,16,FALSE)</f>
        <v>1.3541865691332</v>
      </c>
    </row>
    <row r="46" spans="1:13" x14ac:dyDescent="0.25">
      <c r="A46" s="25" t="s">
        <v>57</v>
      </c>
      <c r="B46" s="56">
        <f>VLOOKUP($A46,'YTD Raw Data'!$B:$Q,5,FALSE)</f>
        <v>53.074427734372897</v>
      </c>
      <c r="C46" s="52">
        <f>VLOOKUP($A46,'YTD Raw Data'!$B:$Q,6,FALSE)</f>
        <v>53.147802755145399</v>
      </c>
      <c r="D46" s="53">
        <f>VLOOKUP($A46,'YTD Raw Data'!$B:$Q,7,FALSE)</f>
        <v>114.958509291742</v>
      </c>
      <c r="E46" s="53">
        <f>VLOOKUP($A46,'YTD Raw Data'!$B:$Q,8,FALSE)</f>
        <v>111.552591310133</v>
      </c>
      <c r="F46" s="53">
        <f>VLOOKUP($A46,'YTD Raw Data'!$B:$Q,9,FALSE)</f>
        <v>61.013570938558502</v>
      </c>
      <c r="G46" s="53">
        <f>VLOOKUP($A46,'YTD Raw Data'!$B:$Q,10,FALSE)</f>
        <v>59.2877511977631</v>
      </c>
      <c r="H46" s="52">
        <f>VLOOKUP($A46,'YTD Raw Data'!$B:$Q,11,FALSE)</f>
        <v>-0.13805842757137399</v>
      </c>
      <c r="I46" s="52">
        <f>VLOOKUP($A46,'YTD Raw Data'!$B:$Q,12,FALSE)</f>
        <v>3.0531948577874899</v>
      </c>
      <c r="J46" s="52">
        <f>VLOOKUP($A46,'YTD Raw Data'!$B:$Q,13,FALSE)</f>
        <v>2.9109212374047599</v>
      </c>
      <c r="K46" s="52">
        <f>VLOOKUP($A46,'YTD Raw Data'!$B:$Q,14,FALSE)</f>
        <v>3.8724750993197499</v>
      </c>
      <c r="L46" s="52">
        <f>VLOOKUP($A46,'YTD Raw Data'!$B:$Q,15,FALSE)</f>
        <v>0.93435550897148001</v>
      </c>
      <c r="M46" s="57">
        <f>VLOOKUP($A46,'YTD Raw Data'!$B:$Q,16,FALSE)</f>
        <v>0.79500712487649305</v>
      </c>
    </row>
    <row r="47" spans="1:13" x14ac:dyDescent="0.25">
      <c r="A47" s="24" t="s">
        <v>58</v>
      </c>
      <c r="B47" s="56">
        <f>VLOOKUP($A47,'YTD Raw Data'!$B:$Q,5,FALSE)</f>
        <v>52.933481976960202</v>
      </c>
      <c r="C47" s="52">
        <f>VLOOKUP($A47,'YTD Raw Data'!$B:$Q,6,FALSE)</f>
        <v>56.385332414493398</v>
      </c>
      <c r="D47" s="53">
        <f>VLOOKUP($A47,'YTD Raw Data'!$B:$Q,7,FALSE)</f>
        <v>89.077486170003596</v>
      </c>
      <c r="E47" s="53">
        <f>VLOOKUP($A47,'YTD Raw Data'!$B:$Q,8,FALSE)</f>
        <v>86.450911537966704</v>
      </c>
      <c r="F47" s="53">
        <f>VLOOKUP($A47,'YTD Raw Data'!$B:$Q,9,FALSE)</f>
        <v>47.151815087328103</v>
      </c>
      <c r="G47" s="53">
        <f>VLOOKUP($A47,'YTD Raw Data'!$B:$Q,10,FALSE)</f>
        <v>48.745633846042203</v>
      </c>
      <c r="H47" s="52">
        <f>VLOOKUP($A47,'YTD Raw Data'!$B:$Q,11,FALSE)</f>
        <v>-6.1218942759056496</v>
      </c>
      <c r="I47" s="52">
        <f>VLOOKUP($A47,'YTD Raw Data'!$B:$Q,12,FALSE)</f>
        <v>3.0382266482909199</v>
      </c>
      <c r="J47" s="52">
        <f>VLOOKUP($A47,'YTD Raw Data'!$B:$Q,13,FALSE)</f>
        <v>-3.2696646508854799</v>
      </c>
      <c r="K47" s="52">
        <f>VLOOKUP($A47,'YTD Raw Data'!$B:$Q,14,FALSE)</f>
        <v>-9.2199257495796996</v>
      </c>
      <c r="L47" s="52">
        <f>VLOOKUP($A47,'YTD Raw Data'!$B:$Q,15,FALSE)</f>
        <v>-6.1513909542635297</v>
      </c>
      <c r="M47" s="57">
        <f>VLOOKUP($A47,'YTD Raw Data'!$B:$Q,16,FALSE)</f>
        <v>-11.896703579451501</v>
      </c>
    </row>
    <row r="48" spans="1:13" ht="15" thickBot="1" x14ac:dyDescent="0.3">
      <c r="A48" s="24" t="s">
        <v>59</v>
      </c>
      <c r="B48" s="59">
        <f>VLOOKUP($A48,'YTD Raw Data'!$B:$Q,5,FALSE)</f>
        <v>56.936467573202201</v>
      </c>
      <c r="C48" s="60">
        <f>VLOOKUP($A48,'YTD Raw Data'!$B:$Q,6,FALSE)</f>
        <v>55.409282087659797</v>
      </c>
      <c r="D48" s="61">
        <f>VLOOKUP($A48,'YTD Raw Data'!$B:$Q,7,FALSE)</f>
        <v>117.611703502022</v>
      </c>
      <c r="E48" s="61">
        <f>VLOOKUP($A48,'YTD Raw Data'!$B:$Q,8,FALSE)</f>
        <v>109.676342069477</v>
      </c>
      <c r="F48" s="61">
        <f>VLOOKUP($A48,'YTD Raw Data'!$B:$Q,9,FALSE)</f>
        <v>66.963949426720006</v>
      </c>
      <c r="G48" s="61">
        <f>VLOOKUP($A48,'YTD Raw Data'!$B:$Q,10,FALSE)</f>
        <v>60.770873760703303</v>
      </c>
      <c r="H48" s="60">
        <f>VLOOKUP($A48,'YTD Raw Data'!$B:$Q,11,FALSE)</f>
        <v>2.7561907102970999</v>
      </c>
      <c r="I48" s="60">
        <f>VLOOKUP($A48,'YTD Raw Data'!$B:$Q,12,FALSE)</f>
        <v>7.2352535495019596</v>
      </c>
      <c r="J48" s="60">
        <f>VLOOKUP($A48,'YTD Raw Data'!$B:$Q,13,FALSE)</f>
        <v>10.190861645996801</v>
      </c>
      <c r="K48" s="60">
        <f>VLOOKUP($A48,'YTD Raw Data'!$B:$Q,14,FALSE)</f>
        <v>2.1162219360421402</v>
      </c>
      <c r="L48" s="60">
        <f>VLOOKUP($A48,'YTD Raw Data'!$B:$Q,15,FALSE)</f>
        <v>-7.3278669295604697</v>
      </c>
      <c r="M48" s="62">
        <f>VLOOKUP($A48,'YTD Raw Data'!$B:$Q,16,FALSE)</f>
        <v>-4.7736462068388397</v>
      </c>
    </row>
    <row r="49" spans="2:13" x14ac:dyDescent="0.25">
      <c r="B49" s="114" t="s">
        <v>76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</row>
    <row r="50" spans="2:13" x14ac:dyDescent="0.25"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</row>
    <row r="57" spans="2:13" x14ac:dyDescent="0.25">
      <c r="F57" s="51"/>
    </row>
  </sheetData>
  <sheetProtection formatCells="0" formatColumns="0" formatRows="0"/>
  <mergeCells count="7">
    <mergeCell ref="B49:M50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AI54"/>
  <sheetViews>
    <sheetView topLeftCell="A25" zoomScaleNormal="100" workbookViewId="0">
      <selection activeCell="F44" sqref="F44:Q53"/>
    </sheetView>
  </sheetViews>
  <sheetFormatPr defaultColWidth="8.85546875" defaultRowHeight="12.75" x14ac:dyDescent="0.2"/>
  <cols>
    <col min="1" max="1" width="43.28515625" bestFit="1" customWidth="1"/>
    <col min="2" max="2" width="21.7109375" customWidth="1"/>
    <col min="12" max="12" width="12.140625" customWidth="1"/>
  </cols>
  <sheetData>
    <row r="1" spans="1:35" ht="25.5" x14ac:dyDescent="0.35">
      <c r="A1" s="47" t="s">
        <v>80</v>
      </c>
      <c r="B1" s="49"/>
      <c r="C1" s="48" t="s">
        <v>72</v>
      </c>
      <c r="D1" s="50"/>
      <c r="E1" s="1"/>
      <c r="F1" s="124" t="s">
        <v>81</v>
      </c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</row>
    <row r="2" spans="1:35" ht="25.5" x14ac:dyDescent="0.3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35" x14ac:dyDescent="0.2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35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35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35" x14ac:dyDescent="0.2">
      <c r="A6" s="2"/>
      <c r="B6" s="31"/>
      <c r="C6" s="125" t="s">
        <v>0</v>
      </c>
      <c r="D6" s="126"/>
      <c r="E6" s="32"/>
      <c r="F6" s="124" t="s">
        <v>81</v>
      </c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</row>
    <row r="7" spans="1:35" x14ac:dyDescent="0.2">
      <c r="A7" s="4"/>
      <c r="B7" s="33"/>
      <c r="C7" s="3"/>
      <c r="D7" s="17"/>
      <c r="E7" s="34"/>
      <c r="F7" s="127" t="s">
        <v>1</v>
      </c>
      <c r="G7" s="128"/>
      <c r="H7" s="127" t="s">
        <v>2</v>
      </c>
      <c r="I7" s="128"/>
      <c r="J7" s="127" t="s">
        <v>3</v>
      </c>
      <c r="K7" s="128"/>
      <c r="L7" s="67" t="s">
        <v>79</v>
      </c>
      <c r="M7" s="68"/>
      <c r="N7" s="68"/>
      <c r="O7" s="68"/>
      <c r="P7" s="68"/>
      <c r="Q7" s="69"/>
    </row>
    <row r="8" spans="1:35" ht="22.5" x14ac:dyDescent="0.2">
      <c r="A8" s="6"/>
      <c r="B8" s="35"/>
      <c r="C8" s="5" t="s">
        <v>4</v>
      </c>
      <c r="D8" s="5" t="s">
        <v>5</v>
      </c>
      <c r="E8" s="36"/>
      <c r="F8" s="5">
        <v>2023</v>
      </c>
      <c r="G8" s="70">
        <v>2022</v>
      </c>
      <c r="H8" s="5">
        <v>2023</v>
      </c>
      <c r="I8" s="70">
        <v>2022</v>
      </c>
      <c r="J8" s="5">
        <v>2023</v>
      </c>
      <c r="K8" s="70">
        <v>2022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35" x14ac:dyDescent="0.2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78">
        <v>65.984555767225203</v>
      </c>
      <c r="G9" s="79">
        <v>66.205495234491494</v>
      </c>
      <c r="H9" s="106">
        <v>153.602002091934</v>
      </c>
      <c r="I9" s="107">
        <v>150.84989371689301</v>
      </c>
      <c r="J9" s="106">
        <v>101.353598729927</v>
      </c>
      <c r="K9" s="107">
        <v>99.8709191959733</v>
      </c>
      <c r="L9" s="78">
        <v>-0.33371771706215902</v>
      </c>
      <c r="M9" s="79">
        <v>1.82440193176828</v>
      </c>
      <c r="N9" s="79">
        <v>1.48459586222939</v>
      </c>
      <c r="O9" s="79">
        <v>1.7941055584835199</v>
      </c>
      <c r="P9" s="79">
        <v>0.30498194689006197</v>
      </c>
      <c r="Q9" s="79">
        <v>-2.9753548962710399E-2</v>
      </c>
      <c r="R9" s="84"/>
      <c r="S9" s="78"/>
      <c r="T9" s="79"/>
      <c r="U9" s="80"/>
      <c r="V9" s="81"/>
      <c r="W9" s="80"/>
      <c r="X9" s="81"/>
      <c r="Y9" s="78"/>
      <c r="Z9" s="79"/>
      <c r="AA9" s="79"/>
      <c r="AB9" s="79"/>
      <c r="AC9" s="79"/>
      <c r="AD9" s="79"/>
      <c r="AE9" s="84"/>
      <c r="AF9" s="82"/>
      <c r="AG9" s="83"/>
      <c r="AH9" s="82"/>
      <c r="AI9" s="83"/>
    </row>
    <row r="10" spans="1:35" x14ac:dyDescent="0.2">
      <c r="A10" s="40"/>
      <c r="B10" s="19"/>
      <c r="C10" s="41"/>
      <c r="D10" s="42"/>
      <c r="E10" s="1"/>
      <c r="F10" s="86"/>
      <c r="G10" s="86"/>
      <c r="H10" s="86"/>
      <c r="I10" s="86"/>
      <c r="J10" s="85"/>
      <c r="K10" s="85"/>
      <c r="L10" s="86"/>
      <c r="M10" s="86"/>
      <c r="N10" s="86"/>
      <c r="O10" s="86"/>
      <c r="P10" s="86"/>
      <c r="Q10" s="86"/>
      <c r="R10" s="75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75"/>
      <c r="AF10" s="86"/>
      <c r="AG10" s="86"/>
      <c r="AH10" s="86"/>
      <c r="AI10" s="86"/>
    </row>
    <row r="11" spans="1:35" x14ac:dyDescent="0.2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78">
        <v>65.8906791407491</v>
      </c>
      <c r="G11" s="79">
        <v>66.772538575295201</v>
      </c>
      <c r="H11" s="106">
        <v>132.19608313772201</v>
      </c>
      <c r="I11" s="107">
        <v>128.29682968588</v>
      </c>
      <c r="J11" s="106">
        <v>87.104896976914802</v>
      </c>
      <c r="K11" s="107">
        <v>85.667050092885106</v>
      </c>
      <c r="L11" s="78">
        <v>-1.32069178941233</v>
      </c>
      <c r="M11" s="79">
        <v>3.0392438078084898</v>
      </c>
      <c r="N11" s="79">
        <v>1.6784129749662</v>
      </c>
      <c r="O11" s="79">
        <v>2.8303592276320702</v>
      </c>
      <c r="P11" s="79">
        <v>1.13293099190039</v>
      </c>
      <c r="Q11" s="79">
        <v>-0.20272332410167401</v>
      </c>
      <c r="R11" s="84"/>
      <c r="S11" s="78"/>
      <c r="T11" s="79"/>
      <c r="U11" s="80"/>
      <c r="V11" s="81"/>
      <c r="W11" s="80"/>
      <c r="X11" s="81"/>
      <c r="Y11" s="78"/>
      <c r="Z11" s="79"/>
      <c r="AA11" s="79"/>
      <c r="AB11" s="79"/>
      <c r="AC11" s="79"/>
      <c r="AD11" s="79"/>
      <c r="AE11" s="84"/>
      <c r="AF11" s="82"/>
      <c r="AG11" s="83"/>
      <c r="AH11" s="82"/>
      <c r="AI11" s="83"/>
    </row>
    <row r="12" spans="1:35" x14ac:dyDescent="0.2">
      <c r="A12" s="40"/>
      <c r="B12" s="19"/>
      <c r="C12" s="41"/>
      <c r="D12" s="42"/>
      <c r="E12" s="1"/>
      <c r="F12" s="87"/>
      <c r="G12" s="87"/>
      <c r="H12" s="88"/>
      <c r="I12" s="88"/>
      <c r="J12" s="88"/>
      <c r="K12" s="88"/>
      <c r="L12" s="87"/>
      <c r="M12" s="87"/>
      <c r="N12" s="87"/>
      <c r="O12" s="87"/>
      <c r="P12" s="87"/>
      <c r="Q12" s="87"/>
      <c r="R12" s="75"/>
      <c r="S12" s="87"/>
      <c r="T12" s="87"/>
      <c r="U12" s="88"/>
      <c r="V12" s="88"/>
      <c r="W12" s="88"/>
      <c r="X12" s="88"/>
      <c r="Y12" s="87"/>
      <c r="Z12" s="87"/>
      <c r="AA12" s="87"/>
      <c r="AB12" s="87"/>
      <c r="AC12" s="87"/>
      <c r="AD12" s="87"/>
      <c r="AE12" s="75"/>
      <c r="AF12" s="89"/>
      <c r="AG12" s="89"/>
      <c r="AH12" s="89"/>
      <c r="AI12" s="89"/>
    </row>
    <row r="13" spans="1:35" x14ac:dyDescent="0.2">
      <c r="A13" s="43" t="s">
        <v>14</v>
      </c>
      <c r="B13" s="19"/>
      <c r="C13" s="7"/>
      <c r="D13" s="18"/>
      <c r="E13" s="1"/>
      <c r="F13" s="76"/>
      <c r="G13" s="76"/>
      <c r="H13" s="105"/>
      <c r="I13" s="105"/>
      <c r="J13" s="105"/>
      <c r="K13" s="105"/>
      <c r="L13" s="76"/>
      <c r="M13" s="76"/>
      <c r="N13" s="76"/>
      <c r="O13" s="76"/>
      <c r="P13" s="76"/>
      <c r="Q13" s="76"/>
      <c r="R13" s="75"/>
      <c r="S13" s="76"/>
      <c r="T13" s="76"/>
      <c r="U13" s="105"/>
      <c r="V13" s="105"/>
      <c r="W13" s="105"/>
      <c r="X13" s="105"/>
      <c r="Y13" s="76"/>
      <c r="Z13" s="76"/>
      <c r="AA13" s="76"/>
      <c r="AB13" s="76"/>
      <c r="AC13" s="76"/>
      <c r="AD13" s="76"/>
      <c r="AE13" s="75"/>
      <c r="AF13" s="77"/>
      <c r="AG13" s="77"/>
      <c r="AH13" s="77"/>
      <c r="AI13" s="77"/>
    </row>
    <row r="14" spans="1:35" x14ac:dyDescent="0.2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78">
        <v>71.049827337602395</v>
      </c>
      <c r="G14" s="79">
        <v>72.58927391364</v>
      </c>
      <c r="H14" s="106">
        <v>154.45996839855499</v>
      </c>
      <c r="I14" s="107">
        <v>153.93012228614799</v>
      </c>
      <c r="J14" s="106">
        <v>109.743540852888</v>
      </c>
      <c r="K14" s="107">
        <v>111.736758101893</v>
      </c>
      <c r="L14" s="78">
        <v>-2.1207631555443398</v>
      </c>
      <c r="M14" s="79">
        <v>0.34421210386761603</v>
      </c>
      <c r="N14" s="79">
        <v>-1.78385097515247</v>
      </c>
      <c r="O14" s="79">
        <v>-1.12807299330253</v>
      </c>
      <c r="P14" s="79">
        <v>0.667688550570263</v>
      </c>
      <c r="Q14" s="79">
        <v>-1.4672346977483599</v>
      </c>
      <c r="R14" s="84"/>
      <c r="S14" s="78"/>
      <c r="T14" s="79"/>
      <c r="U14" s="80"/>
      <c r="V14" s="81"/>
      <c r="W14" s="80"/>
      <c r="X14" s="81"/>
      <c r="Y14" s="78"/>
      <c r="Z14" s="79"/>
      <c r="AA14" s="79"/>
      <c r="AB14" s="79"/>
      <c r="AC14" s="79"/>
      <c r="AD14" s="79"/>
      <c r="AE14" s="84"/>
      <c r="AF14" s="82"/>
      <c r="AG14" s="83"/>
      <c r="AH14" s="82"/>
      <c r="AI14" s="83"/>
    </row>
    <row r="15" spans="1:35" x14ac:dyDescent="0.2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90">
        <v>64.847061789873393</v>
      </c>
      <c r="G15" s="91">
        <v>67.898111687717105</v>
      </c>
      <c r="H15" s="108">
        <v>108.654647917817</v>
      </c>
      <c r="I15" s="109">
        <v>105.485444973371</v>
      </c>
      <c r="J15" s="108">
        <v>70.459346672836404</v>
      </c>
      <c r="K15" s="109">
        <v>71.622625242304906</v>
      </c>
      <c r="L15" s="90">
        <v>-4.49357106111629</v>
      </c>
      <c r="M15" s="91">
        <v>3.0043983274149499</v>
      </c>
      <c r="N15" s="91">
        <v>-1.6241775075027101</v>
      </c>
      <c r="O15" s="91">
        <v>-0.73810740887429105</v>
      </c>
      <c r="P15" s="91">
        <v>0.900699050008962</v>
      </c>
      <c r="Q15" s="91">
        <v>-3.6333455629662801</v>
      </c>
      <c r="R15" s="84"/>
      <c r="S15" s="90"/>
      <c r="T15" s="91"/>
      <c r="U15" s="92"/>
      <c r="V15" s="93"/>
      <c r="W15" s="92"/>
      <c r="X15" s="93"/>
      <c r="Y15" s="90"/>
      <c r="Z15" s="91"/>
      <c r="AA15" s="91"/>
      <c r="AB15" s="91"/>
      <c r="AC15" s="91"/>
      <c r="AD15" s="91"/>
      <c r="AE15" s="84"/>
      <c r="AF15" s="94"/>
      <c r="AG15" s="77"/>
      <c r="AH15" s="94"/>
      <c r="AI15" s="77"/>
    </row>
    <row r="16" spans="1:35" x14ac:dyDescent="0.2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95">
        <v>61.251076112827199</v>
      </c>
      <c r="G16" s="96">
        <v>61.739319864653901</v>
      </c>
      <c r="H16" s="110">
        <v>123.153430624807</v>
      </c>
      <c r="I16" s="111">
        <v>119.071503928265</v>
      </c>
      <c r="J16" s="110">
        <v>75.432801527558894</v>
      </c>
      <c r="K16" s="111">
        <v>73.513936677925599</v>
      </c>
      <c r="L16" s="95">
        <v>-0.790814918105746</v>
      </c>
      <c r="M16" s="96">
        <v>3.4281306289720601</v>
      </c>
      <c r="N16" s="96">
        <v>2.6102055424402502</v>
      </c>
      <c r="O16" s="96">
        <v>2.4422906233743298</v>
      </c>
      <c r="P16" s="96">
        <v>-0.16364348768064099</v>
      </c>
      <c r="Q16" s="96">
        <v>-0.95316428867330105</v>
      </c>
      <c r="R16" s="84"/>
      <c r="S16" s="95"/>
      <c r="T16" s="96"/>
      <c r="U16" s="97"/>
      <c r="V16" s="98"/>
      <c r="W16" s="97"/>
      <c r="X16" s="98"/>
      <c r="Y16" s="95"/>
      <c r="Z16" s="96"/>
      <c r="AA16" s="96"/>
      <c r="AB16" s="96"/>
      <c r="AC16" s="96"/>
      <c r="AD16" s="96"/>
      <c r="AE16" s="84"/>
      <c r="AF16" s="99"/>
      <c r="AG16" s="100"/>
      <c r="AH16" s="99"/>
      <c r="AI16" s="100"/>
    </row>
    <row r="17" spans="1:35" x14ac:dyDescent="0.2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90">
        <v>66.545446342731594</v>
      </c>
      <c r="G17" s="91">
        <v>63.953043274821198</v>
      </c>
      <c r="H17" s="108">
        <v>150.68780205361</v>
      </c>
      <c r="I17" s="109">
        <v>144.13675622862701</v>
      </c>
      <c r="J17" s="108">
        <v>100.275870460626</v>
      </c>
      <c r="K17" s="109">
        <v>92.179842085817597</v>
      </c>
      <c r="L17" s="90">
        <v>4.0536039180655701</v>
      </c>
      <c r="M17" s="91">
        <v>4.54502099006009</v>
      </c>
      <c r="N17" s="91">
        <v>8.7828620570556506</v>
      </c>
      <c r="O17" s="91">
        <v>10.3109855232276</v>
      </c>
      <c r="P17" s="91">
        <v>1.4047465173057501</v>
      </c>
      <c r="Q17" s="91">
        <v>5.5152932952357299</v>
      </c>
      <c r="R17" s="84"/>
      <c r="S17" s="90"/>
      <c r="T17" s="91"/>
      <c r="U17" s="92"/>
      <c r="V17" s="93"/>
      <c r="W17" s="92"/>
      <c r="X17" s="93"/>
      <c r="Y17" s="90"/>
      <c r="Z17" s="91"/>
      <c r="AA17" s="91"/>
      <c r="AB17" s="91"/>
      <c r="AC17" s="91"/>
      <c r="AD17" s="91"/>
      <c r="AE17" s="84"/>
      <c r="AF17" s="94"/>
      <c r="AG17" s="77"/>
      <c r="AH17" s="94"/>
      <c r="AI17" s="77"/>
    </row>
    <row r="18" spans="1:35" x14ac:dyDescent="0.2">
      <c r="A18" s="40"/>
      <c r="B18" s="19"/>
      <c r="C18" s="41"/>
      <c r="D18" s="42"/>
      <c r="E18" s="1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75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75"/>
      <c r="AF18" s="86"/>
      <c r="AG18" s="86"/>
      <c r="AH18" s="86"/>
      <c r="AI18" s="86"/>
    </row>
    <row r="19" spans="1:35" x14ac:dyDescent="0.2">
      <c r="A19" s="43" t="s">
        <v>19</v>
      </c>
      <c r="B19" s="19"/>
      <c r="C19" s="7"/>
      <c r="D19" s="18"/>
      <c r="E19" s="1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</row>
    <row r="20" spans="1:35" x14ac:dyDescent="0.2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78">
        <v>68.714369864518105</v>
      </c>
      <c r="G20" s="79">
        <v>65.929275205830706</v>
      </c>
      <c r="H20" s="106">
        <v>153.68907737014101</v>
      </c>
      <c r="I20" s="107">
        <v>144.39404513071401</v>
      </c>
      <c r="J20" s="106">
        <v>105.606481065484</v>
      </c>
      <c r="K20" s="107">
        <v>95.197947395059998</v>
      </c>
      <c r="L20" s="78">
        <v>4.2243671722346896</v>
      </c>
      <c r="M20" s="79">
        <v>6.4372684005167597</v>
      </c>
      <c r="N20" s="79">
        <v>10.9335694258515</v>
      </c>
      <c r="O20" s="79">
        <v>12.476892096734099</v>
      </c>
      <c r="P20" s="79">
        <v>1.3912133891213301</v>
      </c>
      <c r="Q20" s="79">
        <v>5.6743505230617997</v>
      </c>
      <c r="R20" s="84"/>
      <c r="S20" s="78"/>
      <c r="T20" s="79"/>
      <c r="U20" s="80"/>
      <c r="V20" s="81"/>
      <c r="W20" s="80"/>
      <c r="X20" s="81"/>
      <c r="Y20" s="78"/>
      <c r="Z20" s="79"/>
      <c r="AA20" s="79"/>
      <c r="AB20" s="79"/>
      <c r="AC20" s="79"/>
      <c r="AD20" s="79"/>
      <c r="AE20" s="84"/>
      <c r="AF20" s="101"/>
      <c r="AG20" s="102"/>
      <c r="AH20" s="101"/>
      <c r="AI20" s="102"/>
    </row>
    <row r="21" spans="1:35" x14ac:dyDescent="0.2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90">
        <v>64.886581695517805</v>
      </c>
      <c r="G21" s="91">
        <v>68.677442545395493</v>
      </c>
      <c r="H21" s="108">
        <v>132.236637591288</v>
      </c>
      <c r="I21" s="109">
        <v>126.565487870765</v>
      </c>
      <c r="J21" s="108">
        <v>85.8038338820772</v>
      </c>
      <c r="K21" s="109">
        <v>86.921940214744495</v>
      </c>
      <c r="L21" s="90">
        <v>-5.5198049161075904</v>
      </c>
      <c r="M21" s="91">
        <v>4.4808026389577504</v>
      </c>
      <c r="N21" s="91">
        <v>-1.2863338414961001</v>
      </c>
      <c r="O21" s="91">
        <v>13.332656258181601</v>
      </c>
      <c r="P21" s="91">
        <v>14.809489575844699</v>
      </c>
      <c r="Q21" s="91">
        <v>8.4722297260792008</v>
      </c>
      <c r="R21" s="84"/>
      <c r="S21" s="90"/>
      <c r="T21" s="91"/>
      <c r="U21" s="92"/>
      <c r="V21" s="93"/>
      <c r="W21" s="92"/>
      <c r="X21" s="93"/>
      <c r="Y21" s="90"/>
      <c r="Z21" s="91"/>
      <c r="AA21" s="91"/>
      <c r="AB21" s="91"/>
      <c r="AC21" s="91"/>
      <c r="AD21" s="91"/>
      <c r="AE21" s="84"/>
      <c r="AF21" s="84"/>
      <c r="AG21" s="75"/>
      <c r="AH21" s="84"/>
      <c r="AI21" s="75"/>
    </row>
    <row r="22" spans="1:35" x14ac:dyDescent="0.2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95">
        <v>63.891285429902098</v>
      </c>
      <c r="G22" s="96">
        <v>62.031137246472397</v>
      </c>
      <c r="H22" s="110">
        <v>133.18546984514799</v>
      </c>
      <c r="I22" s="111">
        <v>126.74275150675</v>
      </c>
      <c r="J22" s="110">
        <v>85.0939086899199</v>
      </c>
      <c r="K22" s="111">
        <v>78.619970137108197</v>
      </c>
      <c r="L22" s="95">
        <v>2.9987330008775399</v>
      </c>
      <c r="M22" s="96">
        <v>5.0833031962811903</v>
      </c>
      <c r="N22" s="96">
        <v>8.2344708876402901</v>
      </c>
      <c r="O22" s="96">
        <v>11.2352600019692</v>
      </c>
      <c r="P22" s="96">
        <v>2.7724892908138901</v>
      </c>
      <c r="Q22" s="96">
        <v>5.8543618430008699</v>
      </c>
      <c r="R22" s="84"/>
      <c r="S22" s="95"/>
      <c r="T22" s="96"/>
      <c r="U22" s="97"/>
      <c r="V22" s="98"/>
      <c r="W22" s="97"/>
      <c r="X22" s="98"/>
      <c r="Y22" s="95"/>
      <c r="Z22" s="96"/>
      <c r="AA22" s="96"/>
      <c r="AB22" s="96"/>
      <c r="AC22" s="96"/>
      <c r="AD22" s="96"/>
      <c r="AE22" s="84"/>
      <c r="AF22" s="103"/>
      <c r="AG22" s="104"/>
      <c r="AH22" s="103"/>
      <c r="AI22" s="104"/>
    </row>
    <row r="23" spans="1:35" x14ac:dyDescent="0.2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90">
        <v>65.920128212295694</v>
      </c>
      <c r="G23" s="91">
        <v>60.782632681512098</v>
      </c>
      <c r="H23" s="108">
        <v>144.499052960699</v>
      </c>
      <c r="I23" s="109">
        <v>138.015876281705</v>
      </c>
      <c r="J23" s="108">
        <v>95.253960977245995</v>
      </c>
      <c r="K23" s="109">
        <v>83.889683122479198</v>
      </c>
      <c r="L23" s="90">
        <v>8.4522425306960294</v>
      </c>
      <c r="M23" s="91">
        <v>4.6974136988132198</v>
      </c>
      <c r="N23" s="91">
        <v>13.546693028003</v>
      </c>
      <c r="O23" s="91">
        <v>13.5598137459402</v>
      </c>
      <c r="P23" s="91">
        <v>1.15553501271088E-2</v>
      </c>
      <c r="Q23" s="91">
        <v>8.4647745670411592</v>
      </c>
      <c r="R23" s="84"/>
      <c r="S23" s="90"/>
      <c r="T23" s="91"/>
      <c r="U23" s="92"/>
      <c r="V23" s="93"/>
      <c r="W23" s="92"/>
      <c r="X23" s="93"/>
      <c r="Y23" s="90"/>
      <c r="Z23" s="91"/>
      <c r="AA23" s="91"/>
      <c r="AB23" s="91"/>
      <c r="AC23" s="91"/>
      <c r="AD23" s="91"/>
      <c r="AE23" s="84"/>
      <c r="AF23" s="84"/>
      <c r="AG23" s="75"/>
      <c r="AH23" s="84"/>
      <c r="AI23" s="75"/>
    </row>
    <row r="24" spans="1:35" x14ac:dyDescent="0.2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95">
        <v>66.5264970156814</v>
      </c>
      <c r="G24" s="96">
        <v>66.734454225899697</v>
      </c>
      <c r="H24" s="110">
        <v>100.79224885204199</v>
      </c>
      <c r="I24" s="111">
        <v>96.732082155862997</v>
      </c>
      <c r="J24" s="110">
        <v>67.053552424592098</v>
      </c>
      <c r="K24" s="111">
        <v>64.553627088064204</v>
      </c>
      <c r="L24" s="95">
        <v>-0.31161895699985298</v>
      </c>
      <c r="M24" s="96">
        <v>4.1973320595302699</v>
      </c>
      <c r="N24" s="96">
        <v>3.8726334201446901</v>
      </c>
      <c r="O24" s="96">
        <v>6.0387334179370002</v>
      </c>
      <c r="P24" s="96">
        <v>2.0853423336547698</v>
      </c>
      <c r="Q24" s="96">
        <v>1.7672250546249</v>
      </c>
      <c r="R24" s="84"/>
      <c r="S24" s="95"/>
      <c r="T24" s="96"/>
      <c r="U24" s="97"/>
      <c r="V24" s="98"/>
      <c r="W24" s="97"/>
      <c r="X24" s="98"/>
      <c r="Y24" s="95"/>
      <c r="Z24" s="96"/>
      <c r="AA24" s="96"/>
      <c r="AB24" s="96"/>
      <c r="AC24" s="96"/>
      <c r="AD24" s="96"/>
      <c r="AE24" s="84"/>
      <c r="AF24" s="103"/>
      <c r="AG24" s="104"/>
      <c r="AH24" s="103"/>
      <c r="AI24" s="104"/>
    </row>
    <row r="25" spans="1:35" x14ac:dyDescent="0.2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90">
        <v>70.069032625259297</v>
      </c>
      <c r="G25" s="91">
        <v>74.557694045359995</v>
      </c>
      <c r="H25" s="108">
        <v>123.058521662801</v>
      </c>
      <c r="I25" s="109">
        <v>120.085441889964</v>
      </c>
      <c r="J25" s="108">
        <v>86.225915692070402</v>
      </c>
      <c r="K25" s="109">
        <v>89.532936357338599</v>
      </c>
      <c r="L25" s="90">
        <v>-6.0203865980215197</v>
      </c>
      <c r="M25" s="91">
        <v>2.4758036661606799</v>
      </c>
      <c r="N25" s="91">
        <v>-3.6936358839716998</v>
      </c>
      <c r="O25" s="91">
        <v>-5.2043239485368504</v>
      </c>
      <c r="P25" s="91">
        <v>-1.5686274509803899</v>
      </c>
      <c r="Q25" s="91">
        <v>-7.4945766121702002</v>
      </c>
      <c r="R25" s="84"/>
      <c r="S25" s="90"/>
      <c r="T25" s="91"/>
      <c r="U25" s="92"/>
      <c r="V25" s="93"/>
      <c r="W25" s="92"/>
      <c r="X25" s="93"/>
      <c r="Y25" s="90"/>
      <c r="Z25" s="91"/>
      <c r="AA25" s="91"/>
      <c r="AB25" s="91"/>
      <c r="AC25" s="91"/>
      <c r="AD25" s="91"/>
      <c r="AE25" s="84"/>
      <c r="AF25" s="84"/>
      <c r="AG25" s="75"/>
      <c r="AH25" s="84"/>
      <c r="AI25" s="75"/>
    </row>
    <row r="26" spans="1:35" x14ac:dyDescent="0.2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95">
        <v>59.401624894289299</v>
      </c>
      <c r="G26" s="96">
        <v>60.013918238833497</v>
      </c>
      <c r="H26" s="110">
        <v>148.95400966115099</v>
      </c>
      <c r="I26" s="111">
        <v>155.156514459449</v>
      </c>
      <c r="J26" s="110">
        <v>88.481102083920604</v>
      </c>
      <c r="K26" s="111">
        <v>93.115503729918203</v>
      </c>
      <c r="L26" s="95">
        <v>-1.02025223900157</v>
      </c>
      <c r="M26" s="96">
        <v>-3.99757936036873</v>
      </c>
      <c r="N26" s="96">
        <v>-4.9770462064402796</v>
      </c>
      <c r="O26" s="96">
        <v>-5.5315110561174299</v>
      </c>
      <c r="P26" s="96">
        <v>-0.58350622406638997</v>
      </c>
      <c r="Q26" s="96">
        <v>-1.5978052277522099</v>
      </c>
      <c r="R26" s="84"/>
      <c r="S26" s="95"/>
      <c r="T26" s="96"/>
      <c r="U26" s="97"/>
      <c r="V26" s="98"/>
      <c r="W26" s="97"/>
      <c r="X26" s="98"/>
      <c r="Y26" s="95"/>
      <c r="Z26" s="96"/>
      <c r="AA26" s="96"/>
      <c r="AB26" s="96"/>
      <c r="AC26" s="96"/>
      <c r="AD26" s="96"/>
      <c r="AE26" s="84"/>
      <c r="AF26" s="103"/>
      <c r="AG26" s="104"/>
      <c r="AH26" s="103"/>
      <c r="AI26" s="104"/>
    </row>
    <row r="27" spans="1:35" x14ac:dyDescent="0.2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90">
        <v>73.647455287358596</v>
      </c>
      <c r="G27" s="91">
        <v>76.616163987624702</v>
      </c>
      <c r="H27" s="108">
        <v>217.343654797673</v>
      </c>
      <c r="I27" s="109">
        <v>217.30273331437999</v>
      </c>
      <c r="J27" s="108">
        <v>160.068070987027</v>
      </c>
      <c r="K27" s="109">
        <v>166.489018505736</v>
      </c>
      <c r="L27" s="90">
        <v>-3.8747811763919802</v>
      </c>
      <c r="M27" s="91">
        <v>1.8831554794224901E-2</v>
      </c>
      <c r="N27" s="91">
        <v>-3.8566793031381499</v>
      </c>
      <c r="O27" s="91">
        <v>-1.54081264009443</v>
      </c>
      <c r="P27" s="91">
        <v>2.4087650044308302</v>
      </c>
      <c r="Q27" s="91">
        <v>-1.5593505449363501</v>
      </c>
      <c r="R27" s="84"/>
      <c r="S27" s="90"/>
      <c r="T27" s="91"/>
      <c r="U27" s="92"/>
      <c r="V27" s="93"/>
      <c r="W27" s="92"/>
      <c r="X27" s="93"/>
      <c r="Y27" s="90"/>
      <c r="Z27" s="91"/>
      <c r="AA27" s="91"/>
      <c r="AB27" s="91"/>
      <c r="AC27" s="91"/>
      <c r="AD27" s="91"/>
      <c r="AE27" s="84"/>
      <c r="AF27" s="94"/>
      <c r="AG27" s="77"/>
      <c r="AH27" s="94"/>
      <c r="AI27" s="77"/>
    </row>
    <row r="28" spans="1:35" x14ac:dyDescent="0.2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95">
        <v>73.454667021752797</v>
      </c>
      <c r="G28" s="96">
        <v>74.645229297485997</v>
      </c>
      <c r="H28" s="110">
        <v>129.86170378369999</v>
      </c>
      <c r="I28" s="111">
        <v>124.808244618982</v>
      </c>
      <c r="J28" s="110">
        <v>95.389482103092007</v>
      </c>
      <c r="K28" s="111">
        <v>93.163400378006401</v>
      </c>
      <c r="L28" s="95">
        <v>-1.59496097331071</v>
      </c>
      <c r="M28" s="96">
        <v>4.0489786393082703</v>
      </c>
      <c r="N28" s="96">
        <v>2.3894380368829</v>
      </c>
      <c r="O28" s="96">
        <v>2.4074263429329501</v>
      </c>
      <c r="P28" s="96">
        <v>1.7568517217146799E-2</v>
      </c>
      <c r="Q28" s="96">
        <v>-1.57767266708677</v>
      </c>
      <c r="R28" s="84"/>
      <c r="S28" s="95"/>
      <c r="T28" s="96"/>
      <c r="U28" s="97"/>
      <c r="V28" s="98"/>
      <c r="W28" s="97"/>
      <c r="X28" s="98"/>
      <c r="Y28" s="95"/>
      <c r="Z28" s="96"/>
      <c r="AA28" s="96"/>
      <c r="AB28" s="96"/>
      <c r="AC28" s="96"/>
      <c r="AD28" s="96"/>
      <c r="AE28" s="84"/>
      <c r="AF28" s="99"/>
      <c r="AG28" s="100"/>
      <c r="AH28" s="99"/>
      <c r="AI28" s="100"/>
    </row>
    <row r="29" spans="1:35" x14ac:dyDescent="0.2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90">
        <v>71.260237339127499</v>
      </c>
      <c r="G29" s="91">
        <v>71.845730796610795</v>
      </c>
      <c r="H29" s="108">
        <v>99.137314087278298</v>
      </c>
      <c r="I29" s="109">
        <v>96.360806048713499</v>
      </c>
      <c r="J29" s="108">
        <v>70.645485310230796</v>
      </c>
      <c r="K29" s="109">
        <v>69.231125307203001</v>
      </c>
      <c r="L29" s="90">
        <v>-0.81493145242106702</v>
      </c>
      <c r="M29" s="91">
        <v>2.88136655598458</v>
      </c>
      <c r="N29" s="91">
        <v>2.0429539412392499</v>
      </c>
      <c r="O29" s="91">
        <v>2.0429539412392499</v>
      </c>
      <c r="P29" s="91">
        <v>0</v>
      </c>
      <c r="Q29" s="91">
        <v>-0.81493145242106702</v>
      </c>
      <c r="R29" s="84"/>
      <c r="S29" s="90"/>
      <c r="T29" s="91"/>
      <c r="U29" s="92"/>
      <c r="V29" s="93"/>
      <c r="W29" s="92"/>
      <c r="X29" s="93"/>
      <c r="Y29" s="90"/>
      <c r="Z29" s="91"/>
      <c r="AA29" s="91"/>
      <c r="AB29" s="91"/>
      <c r="AC29" s="91"/>
      <c r="AD29" s="91"/>
      <c r="AE29" s="84"/>
      <c r="AF29" s="94"/>
      <c r="AG29" s="77"/>
      <c r="AH29" s="94"/>
      <c r="AI29" s="77"/>
    </row>
    <row r="30" spans="1:35" x14ac:dyDescent="0.2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95">
        <v>78.230874932420207</v>
      </c>
      <c r="G30" s="96">
        <v>79.444638491093201</v>
      </c>
      <c r="H30" s="110">
        <v>112.75794792424</v>
      </c>
      <c r="I30" s="111">
        <v>110.949242647444</v>
      </c>
      <c r="J30" s="110">
        <v>88.211529216976004</v>
      </c>
      <c r="K30" s="111">
        <v>88.143224729868194</v>
      </c>
      <c r="L30" s="95">
        <v>-1.52781053791198</v>
      </c>
      <c r="M30" s="96">
        <v>1.63020966492134</v>
      </c>
      <c r="N30" s="96">
        <v>7.7492611958636201E-2</v>
      </c>
      <c r="O30" s="96">
        <v>0.11244807567220801</v>
      </c>
      <c r="P30" s="96">
        <v>3.49283967865874E-2</v>
      </c>
      <c r="Q30" s="96">
        <v>-1.4934157808522199</v>
      </c>
      <c r="R30" s="84"/>
      <c r="S30" s="95"/>
      <c r="T30" s="96"/>
      <c r="U30" s="97"/>
      <c r="V30" s="98"/>
      <c r="W30" s="97"/>
      <c r="X30" s="98"/>
      <c r="Y30" s="95"/>
      <c r="Z30" s="96"/>
      <c r="AA30" s="96"/>
      <c r="AB30" s="96"/>
      <c r="AC30" s="96"/>
      <c r="AD30" s="96"/>
      <c r="AE30" s="84"/>
      <c r="AF30" s="99"/>
      <c r="AG30" s="100"/>
      <c r="AH30" s="99"/>
      <c r="AI30" s="100"/>
    </row>
    <row r="31" spans="1:35" x14ac:dyDescent="0.2">
      <c r="A31" s="19" t="s">
        <v>78</v>
      </c>
      <c r="B31" s="19" t="s">
        <v>78</v>
      </c>
      <c r="C31" s="45" t="s">
        <v>11</v>
      </c>
      <c r="D31" s="46" t="s">
        <v>12</v>
      </c>
      <c r="E31" s="19"/>
      <c r="F31" s="90">
        <v>59.324384927463598</v>
      </c>
      <c r="G31" s="91">
        <v>58.279352885648201</v>
      </c>
      <c r="H31" s="108">
        <v>162.834710629021</v>
      </c>
      <c r="I31" s="109">
        <v>167.944191986893</v>
      </c>
      <c r="J31" s="108">
        <v>96.6006905290823</v>
      </c>
      <c r="K31" s="109">
        <v>97.876788298991997</v>
      </c>
      <c r="L31" s="90">
        <v>1.79314283716553</v>
      </c>
      <c r="M31" s="91">
        <v>-3.0423685972244501</v>
      </c>
      <c r="N31" s="91">
        <v>-1.30377977464022</v>
      </c>
      <c r="O31" s="91">
        <v>1.99378855898356</v>
      </c>
      <c r="P31" s="91">
        <v>3.3411293017039698</v>
      </c>
      <c r="Q31" s="91">
        <v>5.1941833596234499</v>
      </c>
      <c r="R31" s="84"/>
      <c r="S31" s="90"/>
      <c r="T31" s="91"/>
      <c r="U31" s="92"/>
      <c r="V31" s="93"/>
      <c r="W31" s="92"/>
      <c r="X31" s="93"/>
      <c r="Y31" s="90"/>
      <c r="Z31" s="91"/>
      <c r="AA31" s="91"/>
      <c r="AB31" s="91"/>
      <c r="AC31" s="91"/>
      <c r="AD31" s="91"/>
      <c r="AE31" s="84"/>
      <c r="AF31" s="94"/>
      <c r="AG31" s="77"/>
      <c r="AH31" s="94"/>
      <c r="AI31" s="77"/>
    </row>
    <row r="32" spans="1:35" x14ac:dyDescent="0.2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95">
        <v>63.062872173309401</v>
      </c>
      <c r="G32" s="96">
        <v>67.053208560159504</v>
      </c>
      <c r="H32" s="110">
        <v>108.032509123981</v>
      </c>
      <c r="I32" s="111">
        <v>104.15388359883001</v>
      </c>
      <c r="J32" s="110">
        <v>68.128403134475505</v>
      </c>
      <c r="K32" s="111">
        <v>69.838520793029403</v>
      </c>
      <c r="L32" s="95">
        <v>-5.9509999186243299</v>
      </c>
      <c r="M32" s="96">
        <v>3.7239374962635998</v>
      </c>
      <c r="N32" s="96">
        <v>-2.44867393973299</v>
      </c>
      <c r="O32" s="96">
        <v>-0.23416619039174399</v>
      </c>
      <c r="P32" s="96">
        <v>2.2700949733611302</v>
      </c>
      <c r="Q32" s="96">
        <v>-3.8159982952806102</v>
      </c>
      <c r="R32" s="84"/>
      <c r="S32" s="95"/>
      <c r="T32" s="96"/>
      <c r="U32" s="97"/>
      <c r="V32" s="98"/>
      <c r="W32" s="97"/>
      <c r="X32" s="98"/>
      <c r="Y32" s="95"/>
      <c r="Z32" s="96"/>
      <c r="AA32" s="96"/>
      <c r="AB32" s="96"/>
      <c r="AC32" s="96"/>
      <c r="AD32" s="96"/>
      <c r="AE32" s="84"/>
      <c r="AF32" s="99"/>
      <c r="AG32" s="100"/>
      <c r="AH32" s="99"/>
      <c r="AI32" s="100"/>
    </row>
    <row r="33" spans="1:35" x14ac:dyDescent="0.2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90">
        <v>64.557257508725897</v>
      </c>
      <c r="G33" s="91">
        <v>67.862068965517196</v>
      </c>
      <c r="H33" s="108">
        <v>97.123229161285806</v>
      </c>
      <c r="I33" s="109">
        <v>93.967252955350105</v>
      </c>
      <c r="J33" s="108">
        <v>62.700093150441198</v>
      </c>
      <c r="K33" s="109">
        <v>63.7681220055617</v>
      </c>
      <c r="L33" s="90">
        <v>-4.8698949312473898</v>
      </c>
      <c r="M33" s="91">
        <v>3.3585915376661699</v>
      </c>
      <c r="N33" s="91">
        <v>-1.6748632726353201</v>
      </c>
      <c r="O33" s="91">
        <v>-1.6070528335130001</v>
      </c>
      <c r="P33" s="91">
        <v>6.8965517241379296E-2</v>
      </c>
      <c r="Q33" s="91">
        <v>-4.8042879622344596</v>
      </c>
      <c r="R33" s="84"/>
      <c r="S33" s="90"/>
      <c r="T33" s="91"/>
      <c r="U33" s="92"/>
      <c r="V33" s="93"/>
      <c r="W33" s="92"/>
      <c r="X33" s="93"/>
      <c r="Y33" s="90"/>
      <c r="Z33" s="91"/>
      <c r="AA33" s="91"/>
      <c r="AB33" s="91"/>
      <c r="AC33" s="91"/>
      <c r="AD33" s="91"/>
      <c r="AE33" s="84"/>
      <c r="AF33" s="94"/>
      <c r="AG33" s="77"/>
      <c r="AH33" s="94"/>
      <c r="AI33" s="77"/>
    </row>
    <row r="34" spans="1:35" x14ac:dyDescent="0.2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95">
        <v>70.566699099368805</v>
      </c>
      <c r="G34" s="96">
        <v>74.593330435474599</v>
      </c>
      <c r="H34" s="110">
        <v>90.735182029502994</v>
      </c>
      <c r="I34" s="111">
        <v>87.621743636736696</v>
      </c>
      <c r="J34" s="110">
        <v>64.028822880023895</v>
      </c>
      <c r="K34" s="111">
        <v>65.359976764275501</v>
      </c>
      <c r="L34" s="95">
        <v>-5.3981117515446302</v>
      </c>
      <c r="M34" s="96">
        <v>3.5532714410181501</v>
      </c>
      <c r="N34" s="96">
        <v>-2.0366498737483498</v>
      </c>
      <c r="O34" s="96">
        <v>-3.84011257297903</v>
      </c>
      <c r="P34" s="96">
        <v>-1.8409565382425499</v>
      </c>
      <c r="Q34" s="96">
        <v>-7.1396913985554802</v>
      </c>
      <c r="R34" s="84"/>
      <c r="S34" s="95"/>
      <c r="T34" s="96"/>
      <c r="U34" s="97"/>
      <c r="V34" s="98"/>
      <c r="W34" s="97"/>
      <c r="X34" s="98"/>
      <c r="Y34" s="95"/>
      <c r="Z34" s="96"/>
      <c r="AA34" s="96"/>
      <c r="AB34" s="96"/>
      <c r="AC34" s="96"/>
      <c r="AD34" s="96"/>
      <c r="AE34" s="84"/>
      <c r="AF34" s="99"/>
      <c r="AG34" s="100"/>
      <c r="AH34" s="99"/>
      <c r="AI34" s="100"/>
    </row>
    <row r="35" spans="1:35" x14ac:dyDescent="0.2">
      <c r="A35" s="44" t="s">
        <v>75</v>
      </c>
      <c r="B35" s="44" t="s">
        <v>46</v>
      </c>
      <c r="C35" s="45" t="s">
        <v>11</v>
      </c>
      <c r="D35" s="46" t="s">
        <v>12</v>
      </c>
      <c r="E35" s="19"/>
      <c r="F35" s="90">
        <v>59.453495822273297</v>
      </c>
      <c r="G35" s="91">
        <v>60.090349384731802</v>
      </c>
      <c r="H35" s="108">
        <v>124.25927922231401</v>
      </c>
      <c r="I35" s="109">
        <v>119.958927517468</v>
      </c>
      <c r="J35" s="108">
        <v>73.876485381225706</v>
      </c>
      <c r="K35" s="109">
        <v>72.083738663424</v>
      </c>
      <c r="L35" s="90">
        <v>-1.05982669260408</v>
      </c>
      <c r="M35" s="91">
        <v>3.5848534109474302</v>
      </c>
      <c r="N35" s="91">
        <v>2.4870334850033999</v>
      </c>
      <c r="O35" s="91">
        <v>2.4818408501812401</v>
      </c>
      <c r="P35" s="91">
        <v>-5.0666261336575896E-3</v>
      </c>
      <c r="Q35" s="91">
        <v>-1.0648396212815601</v>
      </c>
      <c r="R35" s="84"/>
      <c r="S35" s="90"/>
      <c r="T35" s="91"/>
      <c r="U35" s="92"/>
      <c r="V35" s="93"/>
      <c r="W35" s="92"/>
      <c r="X35" s="93"/>
      <c r="Y35" s="90"/>
      <c r="Z35" s="91"/>
      <c r="AA35" s="91"/>
      <c r="AB35" s="91"/>
      <c r="AC35" s="91"/>
      <c r="AD35" s="91"/>
      <c r="AE35" s="84"/>
      <c r="AF35" s="94"/>
      <c r="AG35" s="77"/>
      <c r="AH35" s="94"/>
      <c r="AI35" s="77"/>
    </row>
    <row r="36" spans="1:35" x14ac:dyDescent="0.2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95">
        <v>66.621644535658106</v>
      </c>
      <c r="G36" s="96">
        <v>62.884374410893798</v>
      </c>
      <c r="H36" s="110">
        <v>105.19845428774499</v>
      </c>
      <c r="I36" s="111">
        <v>102.70526693529099</v>
      </c>
      <c r="J36" s="110">
        <v>70.084940272588497</v>
      </c>
      <c r="K36" s="111">
        <v>64.585564599296902</v>
      </c>
      <c r="L36" s="95">
        <v>5.9430822994985304</v>
      </c>
      <c r="M36" s="96">
        <v>2.42751654988085</v>
      </c>
      <c r="N36" s="96">
        <v>8.5148681557727599</v>
      </c>
      <c r="O36" s="96">
        <v>2.9007438321413401</v>
      </c>
      <c r="P36" s="96">
        <v>-5.1735991749742096</v>
      </c>
      <c r="Q36" s="96">
        <v>0.46201186770942598</v>
      </c>
      <c r="R36" s="84"/>
      <c r="S36" s="95"/>
      <c r="T36" s="96"/>
      <c r="U36" s="97"/>
      <c r="V36" s="98"/>
      <c r="W36" s="97"/>
      <c r="X36" s="98"/>
      <c r="Y36" s="95"/>
      <c r="Z36" s="96"/>
      <c r="AA36" s="96"/>
      <c r="AB36" s="96"/>
      <c r="AC36" s="96"/>
      <c r="AD36" s="96"/>
      <c r="AE36" s="84"/>
      <c r="AF36" s="103"/>
      <c r="AG36" s="104"/>
      <c r="AH36" s="103"/>
      <c r="AI36" s="104"/>
    </row>
    <row r="37" spans="1:35" x14ac:dyDescent="0.2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90">
        <v>67.638045980447799</v>
      </c>
      <c r="G37" s="91">
        <v>66.673296258615196</v>
      </c>
      <c r="H37" s="108">
        <v>158.142344276605</v>
      </c>
      <c r="I37" s="109">
        <v>156.04060440569</v>
      </c>
      <c r="J37" s="108">
        <v>106.964391536368</v>
      </c>
      <c r="K37" s="109">
        <v>104.03741445914</v>
      </c>
      <c r="L37" s="90">
        <v>1.4469806893759201</v>
      </c>
      <c r="M37" s="91">
        <v>1.34691856579255</v>
      </c>
      <c r="N37" s="91">
        <v>2.8133889067171198</v>
      </c>
      <c r="O37" s="91">
        <v>5.2270776669174897</v>
      </c>
      <c r="P37" s="91">
        <v>2.3476405027270499</v>
      </c>
      <c r="Q37" s="91">
        <v>3.8285910968333998</v>
      </c>
      <c r="R37" s="84"/>
      <c r="S37" s="90"/>
      <c r="T37" s="91"/>
      <c r="U37" s="92"/>
      <c r="V37" s="93"/>
      <c r="W37" s="92"/>
      <c r="X37" s="93"/>
      <c r="Y37" s="90"/>
      <c r="Z37" s="91"/>
      <c r="AA37" s="91"/>
      <c r="AB37" s="91"/>
      <c r="AC37" s="91"/>
      <c r="AD37" s="91"/>
      <c r="AE37" s="84"/>
      <c r="AF37" s="94"/>
      <c r="AG37" s="77"/>
      <c r="AH37" s="94"/>
      <c r="AI37" s="77"/>
    </row>
    <row r="38" spans="1:35" x14ac:dyDescent="0.2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95">
        <v>57.970388086079097</v>
      </c>
      <c r="G38" s="96">
        <v>63.5094706307531</v>
      </c>
      <c r="H38" s="110">
        <v>106.15953251594701</v>
      </c>
      <c r="I38" s="111">
        <v>98.168317040632502</v>
      </c>
      <c r="J38" s="110">
        <v>61.541092989862001</v>
      </c>
      <c r="K38" s="111">
        <v>62.346178479625003</v>
      </c>
      <c r="L38" s="95">
        <v>-8.7216638552672503</v>
      </c>
      <c r="M38" s="96">
        <v>8.1403203357425191</v>
      </c>
      <c r="N38" s="96">
        <v>-1.2913148959501599</v>
      </c>
      <c r="O38" s="96">
        <v>-1.61355722749625</v>
      </c>
      <c r="P38" s="96">
        <v>-0.326457931443834</v>
      </c>
      <c r="Q38" s="96">
        <v>-9.0196492233017</v>
      </c>
      <c r="R38" s="84"/>
      <c r="S38" s="95"/>
      <c r="T38" s="96"/>
      <c r="U38" s="97"/>
      <c r="V38" s="98"/>
      <c r="W38" s="97"/>
      <c r="X38" s="98"/>
      <c r="Y38" s="95"/>
      <c r="Z38" s="96"/>
      <c r="AA38" s="96"/>
      <c r="AB38" s="96"/>
      <c r="AC38" s="96"/>
      <c r="AD38" s="96"/>
      <c r="AE38" s="84"/>
      <c r="AF38" s="99"/>
      <c r="AG38" s="100"/>
      <c r="AH38" s="99"/>
      <c r="AI38" s="100"/>
    </row>
    <row r="39" spans="1:35" x14ac:dyDescent="0.2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90">
        <v>60.871737890732902</v>
      </c>
      <c r="G39" s="91">
        <v>62.616362201641003</v>
      </c>
      <c r="H39" s="108">
        <v>109.299399078625</v>
      </c>
      <c r="I39" s="109">
        <v>103.374117095264</v>
      </c>
      <c r="J39" s="108">
        <v>66.532443723287301</v>
      </c>
      <c r="K39" s="109">
        <v>64.729111583119206</v>
      </c>
      <c r="L39" s="90">
        <v>-2.7862115421046001</v>
      </c>
      <c r="M39" s="91">
        <v>5.7318815868590702</v>
      </c>
      <c r="N39" s="91">
        <v>2.7859676984016302</v>
      </c>
      <c r="O39" s="91">
        <v>3.7312129411678701</v>
      </c>
      <c r="P39" s="91">
        <v>0.91962479308442102</v>
      </c>
      <c r="Q39" s="91">
        <v>-1.8922094411491499</v>
      </c>
      <c r="R39" s="84"/>
      <c r="S39" s="90"/>
      <c r="T39" s="91"/>
      <c r="U39" s="92"/>
      <c r="V39" s="93"/>
      <c r="W39" s="92"/>
      <c r="X39" s="93"/>
      <c r="Y39" s="90"/>
      <c r="Z39" s="91"/>
      <c r="AA39" s="91"/>
      <c r="AB39" s="91"/>
      <c r="AC39" s="91"/>
      <c r="AD39" s="91"/>
      <c r="AE39" s="84"/>
      <c r="AF39" s="94"/>
      <c r="AG39" s="77"/>
      <c r="AH39" s="94"/>
      <c r="AI39" s="77"/>
    </row>
    <row r="40" spans="1:35" x14ac:dyDescent="0.2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95">
        <v>58.716718237572003</v>
      </c>
      <c r="G40" s="96">
        <v>61.049571893463003</v>
      </c>
      <c r="H40" s="110">
        <v>122.569162406647</v>
      </c>
      <c r="I40" s="111">
        <v>118.67277951435599</v>
      </c>
      <c r="J40" s="110">
        <v>71.9685897364634</v>
      </c>
      <c r="K40" s="111">
        <v>72.449223847587703</v>
      </c>
      <c r="L40" s="95">
        <v>-3.82124490563519</v>
      </c>
      <c r="M40" s="96">
        <v>3.28329959763037</v>
      </c>
      <c r="N40" s="96">
        <v>-0.66340822661600796</v>
      </c>
      <c r="O40" s="96">
        <v>1.63271671545241</v>
      </c>
      <c r="P40" s="96">
        <v>2.3114593535749202</v>
      </c>
      <c r="Q40" s="96">
        <v>-1.5981120748545701</v>
      </c>
      <c r="R40" s="84"/>
      <c r="S40" s="95"/>
      <c r="T40" s="96"/>
      <c r="U40" s="97"/>
      <c r="V40" s="98"/>
      <c r="W40" s="97"/>
      <c r="X40" s="98"/>
      <c r="Y40" s="95"/>
      <c r="Z40" s="96"/>
      <c r="AA40" s="96"/>
      <c r="AB40" s="96"/>
      <c r="AC40" s="96"/>
      <c r="AD40" s="96"/>
      <c r="AE40" s="84"/>
      <c r="AF40" s="99"/>
      <c r="AG40" s="100"/>
      <c r="AH40" s="99"/>
      <c r="AI40" s="100"/>
    </row>
    <row r="41" spans="1:35" x14ac:dyDescent="0.2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90">
        <v>59.143679564935603</v>
      </c>
      <c r="G41" s="91">
        <v>62.985629257949</v>
      </c>
      <c r="H41" s="108">
        <v>122.563920476994</v>
      </c>
      <c r="I41" s="109">
        <v>119.11991616946101</v>
      </c>
      <c r="J41" s="108">
        <v>72.4888123891361</v>
      </c>
      <c r="K41" s="109">
        <v>75.028428770876403</v>
      </c>
      <c r="L41" s="90">
        <v>-6.0997242359509896</v>
      </c>
      <c r="M41" s="91">
        <v>2.8912077999063301</v>
      </c>
      <c r="N41" s="91">
        <v>-3.3848721389272498</v>
      </c>
      <c r="O41" s="91">
        <v>-4.5167122310192198</v>
      </c>
      <c r="P41" s="91">
        <v>-1.1714936544093699</v>
      </c>
      <c r="Q41" s="91">
        <v>-7.1997600079997301</v>
      </c>
      <c r="R41" s="84"/>
      <c r="S41" s="90"/>
      <c r="T41" s="91"/>
      <c r="U41" s="92"/>
      <c r="V41" s="93"/>
      <c r="W41" s="92"/>
      <c r="X41" s="93"/>
      <c r="Y41" s="90"/>
      <c r="Z41" s="91"/>
      <c r="AA41" s="91"/>
      <c r="AB41" s="91"/>
      <c r="AC41" s="91"/>
      <c r="AD41" s="91"/>
      <c r="AE41" s="84"/>
      <c r="AF41" s="94"/>
      <c r="AG41" s="77"/>
      <c r="AH41" s="94"/>
      <c r="AI41" s="77"/>
    </row>
    <row r="42" spans="1:35" x14ac:dyDescent="0.2">
      <c r="B42" s="19"/>
      <c r="C42" s="45" t="s">
        <v>11</v>
      </c>
      <c r="D42" s="46" t="s">
        <v>60</v>
      </c>
    </row>
    <row r="43" spans="1:35" x14ac:dyDescent="0.2">
      <c r="B43" s="19"/>
      <c r="C43" s="45" t="s">
        <v>11</v>
      </c>
      <c r="D43" s="46" t="s">
        <v>61</v>
      </c>
    </row>
    <row r="44" spans="1:35" x14ac:dyDescent="0.2">
      <c r="A44" s="37" t="s">
        <v>50</v>
      </c>
      <c r="B44" s="19" t="s">
        <v>50</v>
      </c>
      <c r="C44" s="45" t="s">
        <v>11</v>
      </c>
      <c r="D44" s="46" t="s">
        <v>62</v>
      </c>
      <c r="F44" s="78">
        <v>64.021506840589694</v>
      </c>
      <c r="G44" s="79">
        <v>66.636939072934098</v>
      </c>
      <c r="H44" s="106">
        <v>117.517998408167</v>
      </c>
      <c r="I44" s="107">
        <v>114.532520840544</v>
      </c>
      <c r="J44" s="106">
        <v>75.236793389809193</v>
      </c>
      <c r="K44" s="107">
        <v>76.320966131208905</v>
      </c>
      <c r="L44" s="78">
        <v>-3.9248985153441001</v>
      </c>
      <c r="M44" s="79">
        <v>2.6066636320527299</v>
      </c>
      <c r="N44" s="79">
        <v>-1.4205437854858201</v>
      </c>
      <c r="O44" s="79">
        <v>-2.3711076586264399</v>
      </c>
      <c r="P44" s="79">
        <v>-0.96426163182737601</v>
      </c>
      <c r="Q44" s="79">
        <v>-4.8513138566998499</v>
      </c>
      <c r="R44" s="84"/>
      <c r="S44" s="78"/>
      <c r="T44" s="79"/>
      <c r="U44" s="80"/>
      <c r="V44" s="81"/>
      <c r="W44" s="80"/>
      <c r="X44" s="81"/>
      <c r="Y44" s="78"/>
      <c r="Z44" s="79"/>
      <c r="AA44" s="79"/>
      <c r="AB44" s="79"/>
      <c r="AC44" s="79"/>
      <c r="AD44" s="79"/>
      <c r="AE44" s="84"/>
      <c r="AF44" s="82"/>
      <c r="AG44" s="83"/>
      <c r="AH44" s="82"/>
      <c r="AI44" s="83"/>
    </row>
    <row r="45" spans="1:35" x14ac:dyDescent="0.2">
      <c r="A45" s="44" t="s">
        <v>51</v>
      </c>
      <c r="B45" s="19" t="s">
        <v>51</v>
      </c>
      <c r="C45" s="45" t="s">
        <v>11</v>
      </c>
      <c r="D45" s="46" t="s">
        <v>63</v>
      </c>
      <c r="F45" s="90">
        <v>68.808218767783799</v>
      </c>
      <c r="G45" s="91">
        <v>69.637883008356496</v>
      </c>
      <c r="H45" s="108">
        <v>131.12125669263901</v>
      </c>
      <c r="I45" s="109">
        <v>130.45228516129001</v>
      </c>
      <c r="J45" s="112">
        <v>90.222201156138595</v>
      </c>
      <c r="K45" s="113">
        <v>90.844209722347003</v>
      </c>
      <c r="L45" s="90">
        <v>-1.19139784946236</v>
      </c>
      <c r="M45" s="91">
        <v>0.512809362075758</v>
      </c>
      <c r="N45" s="91">
        <v>-0.684698087098219</v>
      </c>
      <c r="O45" s="91">
        <v>-0.684698087098219</v>
      </c>
      <c r="P45" s="91">
        <v>0</v>
      </c>
      <c r="Q45" s="91">
        <v>-1.19139784946236</v>
      </c>
      <c r="R45" s="84"/>
      <c r="S45" s="90"/>
      <c r="T45" s="91"/>
      <c r="U45" s="92"/>
      <c r="V45" s="93"/>
      <c r="W45" s="92"/>
      <c r="X45" s="93"/>
      <c r="Y45" s="90"/>
      <c r="Z45" s="91"/>
      <c r="AA45" s="91"/>
      <c r="AB45" s="91"/>
      <c r="AC45" s="91"/>
      <c r="AD45" s="91"/>
      <c r="AE45" s="84"/>
      <c r="AF45" s="84"/>
      <c r="AG45" s="75"/>
      <c r="AH45" s="84"/>
      <c r="AI45" s="75"/>
    </row>
    <row r="46" spans="1:35" x14ac:dyDescent="0.2">
      <c r="A46" s="44" t="s">
        <v>52</v>
      </c>
      <c r="B46" s="19" t="s">
        <v>52</v>
      </c>
      <c r="C46" s="45" t="s">
        <v>11</v>
      </c>
      <c r="D46" s="46" t="s">
        <v>64</v>
      </c>
      <c r="F46" s="95">
        <v>65.461739655288</v>
      </c>
      <c r="G46" s="96">
        <v>67.978897011154999</v>
      </c>
      <c r="H46" s="110">
        <v>164.449135334494</v>
      </c>
      <c r="I46" s="111">
        <v>167.25003781775101</v>
      </c>
      <c r="J46" s="110">
        <v>107.651264838039</v>
      </c>
      <c r="K46" s="111">
        <v>113.694730959247</v>
      </c>
      <c r="L46" s="95">
        <v>-3.7028511295997801</v>
      </c>
      <c r="M46" s="96">
        <v>-1.6746797309002599</v>
      </c>
      <c r="N46" s="96">
        <v>-5.3155199631672296</v>
      </c>
      <c r="O46" s="96">
        <v>-5.3155199631672296</v>
      </c>
      <c r="P46" s="96">
        <v>0</v>
      </c>
      <c r="Q46" s="96">
        <v>-3.7028511295997801</v>
      </c>
      <c r="R46" s="84"/>
      <c r="S46" s="95"/>
      <c r="T46" s="96"/>
      <c r="U46" s="97"/>
      <c r="V46" s="98"/>
      <c r="W46" s="97"/>
      <c r="X46" s="98"/>
      <c r="Y46" s="95"/>
      <c r="Z46" s="96"/>
      <c r="AA46" s="96"/>
      <c r="AB46" s="96"/>
      <c r="AC46" s="96"/>
      <c r="AD46" s="96"/>
      <c r="AE46" s="84"/>
      <c r="AF46" s="99"/>
      <c r="AG46" s="100"/>
      <c r="AH46" s="99"/>
      <c r="AI46" s="100"/>
    </row>
    <row r="47" spans="1:35" x14ac:dyDescent="0.2">
      <c r="A47" s="44" t="s">
        <v>53</v>
      </c>
      <c r="B47" s="19" t="s">
        <v>53</v>
      </c>
      <c r="C47" s="45" t="s">
        <v>11</v>
      </c>
      <c r="D47" s="46" t="s">
        <v>65</v>
      </c>
      <c r="F47" s="90">
        <v>70.781533418101304</v>
      </c>
      <c r="G47" s="91">
        <v>72.458639923278994</v>
      </c>
      <c r="H47" s="108">
        <v>152.33333842536899</v>
      </c>
      <c r="I47" s="109">
        <v>153.47865874350501</v>
      </c>
      <c r="J47" s="108">
        <v>107.823872844462</v>
      </c>
      <c r="K47" s="109">
        <v>111.20854869803399</v>
      </c>
      <c r="L47" s="90">
        <v>-2.3145707771404598</v>
      </c>
      <c r="M47" s="91">
        <v>-0.74624076566243502</v>
      </c>
      <c r="N47" s="91">
        <v>-3.04353927211376</v>
      </c>
      <c r="O47" s="91">
        <v>-3.1314347437774899</v>
      </c>
      <c r="P47" s="91">
        <v>-9.0654579389414694E-2</v>
      </c>
      <c r="Q47" s="91">
        <v>-2.4031270921271899</v>
      </c>
      <c r="R47" s="84"/>
      <c r="S47" s="90"/>
      <c r="T47" s="91"/>
      <c r="U47" s="92"/>
      <c r="V47" s="93"/>
      <c r="W47" s="92"/>
      <c r="X47" s="93"/>
      <c r="Y47" s="90"/>
      <c r="Z47" s="91"/>
      <c r="AA47" s="91"/>
      <c r="AB47" s="91"/>
      <c r="AC47" s="91"/>
      <c r="AD47" s="91"/>
      <c r="AE47" s="84"/>
      <c r="AF47" s="94"/>
      <c r="AG47" s="77"/>
      <c r="AH47" s="94"/>
      <c r="AI47" s="77"/>
    </row>
    <row r="48" spans="1:35" x14ac:dyDescent="0.2">
      <c r="A48" s="44" t="s">
        <v>54</v>
      </c>
      <c r="B48" s="19" t="s">
        <v>54</v>
      </c>
      <c r="C48" s="45" t="s">
        <v>11</v>
      </c>
      <c r="D48" s="46" t="s">
        <v>66</v>
      </c>
      <c r="F48" s="95">
        <v>67.1985096812802</v>
      </c>
      <c r="G48" s="96">
        <v>66.897558636735198</v>
      </c>
      <c r="H48" s="110">
        <v>131.118566138554</v>
      </c>
      <c r="I48" s="111">
        <v>125.133249216452</v>
      </c>
      <c r="J48" s="110">
        <v>88.109722360572107</v>
      </c>
      <c r="K48" s="111">
        <v>83.7110887686285</v>
      </c>
      <c r="L48" s="95">
        <v>0.449868501449045</v>
      </c>
      <c r="M48" s="96">
        <v>4.7831547247270603</v>
      </c>
      <c r="N48" s="96">
        <v>5.2545411326582201</v>
      </c>
      <c r="O48" s="96">
        <v>7.1395822567445704</v>
      </c>
      <c r="P48" s="96">
        <v>1.7909356725146099</v>
      </c>
      <c r="Q48" s="96">
        <v>2.24886102943552</v>
      </c>
      <c r="R48" s="84"/>
      <c r="S48" s="95"/>
      <c r="T48" s="96"/>
      <c r="U48" s="97"/>
      <c r="V48" s="98"/>
      <c r="W48" s="97"/>
      <c r="X48" s="98"/>
      <c r="Y48" s="95"/>
      <c r="Z48" s="96"/>
      <c r="AA48" s="96"/>
      <c r="AB48" s="96"/>
      <c r="AC48" s="96"/>
      <c r="AD48" s="96"/>
      <c r="AE48" s="84"/>
      <c r="AF48" s="99"/>
      <c r="AG48" s="100"/>
      <c r="AH48" s="99"/>
      <c r="AI48" s="100"/>
    </row>
    <row r="49" spans="1:35" x14ac:dyDescent="0.2">
      <c r="A49" s="44" t="s">
        <v>55</v>
      </c>
      <c r="B49" s="19" t="s">
        <v>55</v>
      </c>
      <c r="C49" s="45" t="s">
        <v>11</v>
      </c>
      <c r="D49" s="46" t="s">
        <v>67</v>
      </c>
      <c r="F49" s="90">
        <v>59.615379000872899</v>
      </c>
      <c r="G49" s="91">
        <v>61.478278832809103</v>
      </c>
      <c r="H49" s="108">
        <v>106.65298216402</v>
      </c>
      <c r="I49" s="109">
        <v>103.753266745228</v>
      </c>
      <c r="J49" s="108">
        <v>63.581579532814203</v>
      </c>
      <c r="K49" s="109">
        <v>63.785722627779698</v>
      </c>
      <c r="L49" s="90">
        <v>-3.0301756446408699</v>
      </c>
      <c r="M49" s="91">
        <v>2.79481842813929</v>
      </c>
      <c r="N49" s="91">
        <v>-0.320045123822984</v>
      </c>
      <c r="O49" s="91">
        <v>-0.66169194309733503</v>
      </c>
      <c r="P49" s="91">
        <v>-0.34274375394606199</v>
      </c>
      <c r="Q49" s="91">
        <v>-3.3625336608313301</v>
      </c>
      <c r="R49" s="84"/>
      <c r="S49" s="90"/>
      <c r="T49" s="91"/>
      <c r="U49" s="92"/>
      <c r="V49" s="93"/>
      <c r="W49" s="92"/>
      <c r="X49" s="93"/>
      <c r="Y49" s="90"/>
      <c r="Z49" s="91"/>
      <c r="AA49" s="91"/>
      <c r="AB49" s="91"/>
      <c r="AC49" s="91"/>
      <c r="AD49" s="91"/>
      <c r="AE49" s="84"/>
      <c r="AF49" s="94"/>
      <c r="AG49" s="77"/>
      <c r="AH49" s="94"/>
      <c r="AI49" s="77"/>
    </row>
    <row r="50" spans="1:35" x14ac:dyDescent="0.2">
      <c r="A50" s="44" t="s">
        <v>56</v>
      </c>
      <c r="B50" s="19" t="s">
        <v>56</v>
      </c>
      <c r="C50" s="45" t="s">
        <v>11</v>
      </c>
      <c r="D50" s="46" t="s">
        <v>68</v>
      </c>
      <c r="F50" s="95">
        <v>61.280620907106403</v>
      </c>
      <c r="G50" s="96">
        <v>62.0017786401487</v>
      </c>
      <c r="H50" s="110">
        <v>110.42794229399099</v>
      </c>
      <c r="I50" s="111">
        <v>99.609040813665402</v>
      </c>
      <c r="J50" s="110">
        <v>67.670928692699405</v>
      </c>
      <c r="K50" s="111">
        <v>61.759376990864197</v>
      </c>
      <c r="L50" s="95">
        <v>-1.1631242665275701</v>
      </c>
      <c r="M50" s="96">
        <v>10.861364984494699</v>
      </c>
      <c r="N50" s="96">
        <v>9.5719095461563608</v>
      </c>
      <c r="O50" s="96">
        <v>9.5719095461563608</v>
      </c>
      <c r="P50" s="96">
        <v>0</v>
      </c>
      <c r="Q50" s="96">
        <v>-1.1631242665275701</v>
      </c>
      <c r="R50" s="84"/>
      <c r="S50" s="95"/>
      <c r="T50" s="96"/>
      <c r="U50" s="97"/>
      <c r="V50" s="98"/>
      <c r="W50" s="97"/>
      <c r="X50" s="98"/>
      <c r="Y50" s="95"/>
      <c r="Z50" s="96"/>
      <c r="AA50" s="96"/>
      <c r="AB50" s="96"/>
      <c r="AC50" s="96"/>
      <c r="AD50" s="96"/>
      <c r="AE50" s="84"/>
      <c r="AF50" s="99"/>
      <c r="AG50" s="100"/>
      <c r="AH50" s="99"/>
      <c r="AI50" s="100"/>
    </row>
    <row r="51" spans="1:35" x14ac:dyDescent="0.2">
      <c r="A51" s="44" t="s">
        <v>57</v>
      </c>
      <c r="B51" s="19" t="s">
        <v>57</v>
      </c>
      <c r="C51" s="45" t="s">
        <v>11</v>
      </c>
      <c r="D51" s="46" t="s">
        <v>69</v>
      </c>
      <c r="F51" s="90">
        <v>56.917452693948597</v>
      </c>
      <c r="G51" s="91">
        <v>58.748753227243</v>
      </c>
      <c r="H51" s="108">
        <v>125.443476918169</v>
      </c>
      <c r="I51" s="109">
        <v>119.97043373460301</v>
      </c>
      <c r="J51" s="108">
        <v>71.399231632543504</v>
      </c>
      <c r="K51" s="109">
        <v>70.481134060395107</v>
      </c>
      <c r="L51" s="90">
        <v>-3.1171734423211999</v>
      </c>
      <c r="M51" s="91">
        <v>4.5619933288513597</v>
      </c>
      <c r="N51" s="91">
        <v>1.30261464204274</v>
      </c>
      <c r="O51" s="91">
        <v>0.77412409613057398</v>
      </c>
      <c r="P51" s="91">
        <v>-0.52169487212113497</v>
      </c>
      <c r="Q51" s="91">
        <v>-3.6226061804386198</v>
      </c>
      <c r="R51" s="84"/>
      <c r="S51" s="90"/>
      <c r="T51" s="91"/>
      <c r="U51" s="92"/>
      <c r="V51" s="93"/>
      <c r="W51" s="92"/>
      <c r="X51" s="93"/>
      <c r="Y51" s="90"/>
      <c r="Z51" s="91"/>
      <c r="AA51" s="91"/>
      <c r="AB51" s="91"/>
      <c r="AC51" s="91"/>
      <c r="AD51" s="91"/>
      <c r="AE51" s="84"/>
      <c r="AF51" s="94"/>
      <c r="AG51" s="77"/>
      <c r="AH51" s="94"/>
      <c r="AI51" s="77"/>
    </row>
    <row r="52" spans="1:35" x14ac:dyDescent="0.2">
      <c r="A52" s="44" t="s">
        <v>58</v>
      </c>
      <c r="B52" s="19" t="s">
        <v>58</v>
      </c>
      <c r="C52" s="45" t="s">
        <v>11</v>
      </c>
      <c r="D52" s="46" t="s">
        <v>70</v>
      </c>
      <c r="F52" s="95">
        <v>57.113872107602802</v>
      </c>
      <c r="G52" s="96">
        <v>67.525361905847404</v>
      </c>
      <c r="H52" s="110">
        <v>91.637550393166407</v>
      </c>
      <c r="I52" s="111">
        <v>87.0623436866981</v>
      </c>
      <c r="J52" s="110">
        <v>52.3377533340932</v>
      </c>
      <c r="K52" s="111">
        <v>58.789162658155703</v>
      </c>
      <c r="L52" s="95">
        <v>-15.4186360567184</v>
      </c>
      <c r="M52" s="96">
        <v>5.2550925150058099</v>
      </c>
      <c r="N52" s="96">
        <v>-10.9738071310452</v>
      </c>
      <c r="O52" s="96">
        <v>-10.9738071310452</v>
      </c>
      <c r="P52" s="96">
        <v>0</v>
      </c>
      <c r="Q52" s="96">
        <v>-15.4186360567184</v>
      </c>
      <c r="R52" s="84"/>
      <c r="S52" s="95"/>
      <c r="T52" s="96"/>
      <c r="U52" s="97"/>
      <c r="V52" s="98"/>
      <c r="W52" s="97"/>
      <c r="X52" s="98"/>
      <c r="Y52" s="95"/>
      <c r="Z52" s="96"/>
      <c r="AA52" s="96"/>
      <c r="AB52" s="96"/>
      <c r="AC52" s="96"/>
      <c r="AD52" s="96"/>
      <c r="AE52" s="84"/>
      <c r="AF52" s="99"/>
      <c r="AG52" s="100"/>
      <c r="AH52" s="99"/>
      <c r="AI52" s="100"/>
    </row>
    <row r="53" spans="1:35" x14ac:dyDescent="0.2">
      <c r="A53" s="44" t="s">
        <v>59</v>
      </c>
      <c r="B53" s="19" t="s">
        <v>59</v>
      </c>
      <c r="C53" s="45" t="s">
        <v>11</v>
      </c>
      <c r="D53" s="46" t="s">
        <v>71</v>
      </c>
      <c r="F53" s="90">
        <v>62.938973404733801</v>
      </c>
      <c r="G53" s="91">
        <v>59.465851280218402</v>
      </c>
      <c r="H53" s="108">
        <v>121.795278080779</v>
      </c>
      <c r="I53" s="109">
        <v>116.87988469586099</v>
      </c>
      <c r="J53" s="108">
        <v>76.656697679483699</v>
      </c>
      <c r="K53" s="109">
        <v>69.503618409731601</v>
      </c>
      <c r="L53" s="90">
        <v>5.8405320864727601</v>
      </c>
      <c r="M53" s="91">
        <v>4.2055084137953402</v>
      </c>
      <c r="N53" s="91">
        <v>10.291664568575101</v>
      </c>
      <c r="O53" s="91">
        <v>2.77897834847523</v>
      </c>
      <c r="P53" s="91">
        <v>-6.8116536725482097</v>
      </c>
      <c r="Q53" s="91">
        <v>-1.36895840444002</v>
      </c>
      <c r="R53" s="84"/>
      <c r="S53" s="90"/>
      <c r="T53" s="91"/>
      <c r="U53" s="92"/>
      <c r="V53" s="93"/>
      <c r="W53" s="92"/>
      <c r="X53" s="93"/>
      <c r="Y53" s="90"/>
      <c r="Z53" s="91"/>
      <c r="AA53" s="91"/>
      <c r="AB53" s="91"/>
      <c r="AC53" s="91"/>
      <c r="AD53" s="91"/>
      <c r="AE53" s="84"/>
      <c r="AF53" s="84"/>
      <c r="AG53" s="75"/>
      <c r="AH53" s="84"/>
      <c r="AI53" s="75"/>
    </row>
    <row r="54" spans="1:35" x14ac:dyDescent="0.2">
      <c r="B54" s="19"/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4"/>
  <sheetViews>
    <sheetView workbookViewId="0">
      <selection activeCell="F44" sqref="F44:Q53"/>
    </sheetView>
  </sheetViews>
  <sheetFormatPr defaultColWidth="8.85546875" defaultRowHeight="12.75" x14ac:dyDescent="0.2"/>
  <cols>
    <col min="1" max="1" width="33" customWidth="1"/>
    <col min="2" max="2" width="21.7109375" customWidth="1"/>
    <col min="12" max="12" width="12.140625" customWidth="1"/>
  </cols>
  <sheetData>
    <row r="1" spans="1:18" ht="25.5" x14ac:dyDescent="0.35">
      <c r="A1" s="47" t="s">
        <v>82</v>
      </c>
      <c r="B1" s="74" t="s">
        <v>72</v>
      </c>
      <c r="D1" s="50"/>
      <c r="E1" s="1"/>
      <c r="F1" s="124" t="s">
        <v>81</v>
      </c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</row>
    <row r="2" spans="1:18" ht="25.5" x14ac:dyDescent="0.3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31"/>
      <c r="C6" s="125" t="s">
        <v>0</v>
      </c>
      <c r="D6" s="126"/>
      <c r="E6" s="32"/>
      <c r="F6" s="124" t="s">
        <v>81</v>
      </c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</row>
    <row r="7" spans="1:18" x14ac:dyDescent="0.2">
      <c r="A7" s="4"/>
      <c r="B7" s="33"/>
      <c r="C7" s="3"/>
      <c r="D7" s="17"/>
      <c r="E7" s="34"/>
      <c r="F7" s="127" t="s">
        <v>1</v>
      </c>
      <c r="G7" s="128"/>
      <c r="H7" s="127" t="s">
        <v>2</v>
      </c>
      <c r="I7" s="128"/>
      <c r="J7" s="127" t="s">
        <v>3</v>
      </c>
      <c r="K7" s="128"/>
      <c r="L7" s="67" t="s">
        <v>77</v>
      </c>
      <c r="M7" s="68"/>
      <c r="N7" s="68"/>
      <c r="O7" s="68"/>
      <c r="P7" s="68"/>
      <c r="Q7" s="69"/>
    </row>
    <row r="8" spans="1:18" ht="22.5" x14ac:dyDescent="0.2">
      <c r="A8" s="6"/>
      <c r="B8" s="35"/>
      <c r="C8" s="5" t="s">
        <v>4</v>
      </c>
      <c r="D8" s="5" t="s">
        <v>5</v>
      </c>
      <c r="E8" s="36"/>
      <c r="F8" s="5">
        <v>2023</v>
      </c>
      <c r="G8" s="70">
        <v>2022</v>
      </c>
      <c r="H8" s="5">
        <v>2023</v>
      </c>
      <c r="I8" s="70">
        <v>2022</v>
      </c>
      <c r="J8" s="5">
        <v>2023</v>
      </c>
      <c r="K8" s="70">
        <v>2022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78">
        <v>64.067801829515105</v>
      </c>
      <c r="G9" s="79">
        <v>63.077223650822503</v>
      </c>
      <c r="H9" s="106">
        <v>155.194904649036</v>
      </c>
      <c r="I9" s="107">
        <v>147.978666154877</v>
      </c>
      <c r="J9" s="106">
        <v>99.429963960049804</v>
      </c>
      <c r="K9" s="107">
        <v>93.340834206016197</v>
      </c>
      <c r="L9" s="78">
        <v>1.57042133651319</v>
      </c>
      <c r="M9" s="79">
        <v>4.8765397618911699</v>
      </c>
      <c r="N9" s="79">
        <v>6.5235433193086498</v>
      </c>
      <c r="O9" s="79">
        <v>6.7889472568814604</v>
      </c>
      <c r="P9" s="79">
        <v>0.24915049697253799</v>
      </c>
      <c r="Q9" s="79">
        <v>1.82348454605021</v>
      </c>
      <c r="R9" s="84"/>
    </row>
    <row r="10" spans="1:18" x14ac:dyDescent="0.2">
      <c r="A10" s="40"/>
      <c r="B10" s="19"/>
      <c r="C10" s="41"/>
      <c r="D10" s="42"/>
      <c r="E10" s="1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75"/>
    </row>
    <row r="11" spans="1:18" x14ac:dyDescent="0.2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78">
        <v>62.966136305921303</v>
      </c>
      <c r="G11" s="79">
        <v>61.542715843135497</v>
      </c>
      <c r="H11" s="106">
        <v>130.108393127933</v>
      </c>
      <c r="I11" s="107">
        <v>121.348003002854</v>
      </c>
      <c r="J11" s="106">
        <v>81.924228162378697</v>
      </c>
      <c r="K11" s="107">
        <v>74.680856669366193</v>
      </c>
      <c r="L11" s="78">
        <v>2.31289835569472</v>
      </c>
      <c r="M11" s="79">
        <v>7.2192289187266399</v>
      </c>
      <c r="N11" s="79">
        <v>9.6991007013764392</v>
      </c>
      <c r="O11" s="79">
        <v>10.5295846107062</v>
      </c>
      <c r="P11" s="79">
        <v>0.75705626027925199</v>
      </c>
      <c r="Q11" s="79">
        <v>3.08746455776966</v>
      </c>
      <c r="R11" s="84"/>
    </row>
    <row r="12" spans="1:18" x14ac:dyDescent="0.2">
      <c r="A12" s="40"/>
      <c r="B12" s="19"/>
      <c r="C12" s="41"/>
      <c r="D12" s="42"/>
      <c r="E12" s="1"/>
      <c r="F12" s="87"/>
      <c r="G12" s="87"/>
      <c r="H12" s="88"/>
      <c r="I12" s="88"/>
      <c r="J12" s="88"/>
      <c r="K12" s="88"/>
      <c r="L12" s="87"/>
      <c r="M12" s="87"/>
      <c r="N12" s="87"/>
      <c r="O12" s="87"/>
      <c r="P12" s="87"/>
      <c r="Q12" s="87"/>
      <c r="R12" s="75"/>
    </row>
    <row r="13" spans="1:18" x14ac:dyDescent="0.2">
      <c r="A13" s="43" t="s">
        <v>14</v>
      </c>
      <c r="B13" s="19"/>
      <c r="C13" s="7"/>
      <c r="D13" s="18"/>
      <c r="E13" s="1"/>
      <c r="F13" s="76"/>
      <c r="G13" s="76"/>
      <c r="H13" s="105"/>
      <c r="I13" s="105"/>
      <c r="J13" s="105"/>
      <c r="K13" s="105"/>
      <c r="L13" s="76"/>
      <c r="M13" s="76"/>
      <c r="N13" s="76"/>
      <c r="O13" s="76"/>
      <c r="P13" s="76"/>
      <c r="Q13" s="76"/>
      <c r="R13" s="75"/>
    </row>
    <row r="14" spans="1:18" x14ac:dyDescent="0.2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78">
        <v>63.984076563127203</v>
      </c>
      <c r="G14" s="79">
        <v>63.856286867187599</v>
      </c>
      <c r="H14" s="106">
        <v>135.37946536120501</v>
      </c>
      <c r="I14" s="107">
        <v>131.820281469403</v>
      </c>
      <c r="J14" s="106">
        <v>86.621300767466096</v>
      </c>
      <c r="K14" s="107">
        <v>84.175537084236396</v>
      </c>
      <c r="L14" s="78">
        <v>0.20012077464736899</v>
      </c>
      <c r="M14" s="79">
        <v>2.7000275315207398</v>
      </c>
      <c r="N14" s="79">
        <v>2.9055516221798801</v>
      </c>
      <c r="O14" s="79">
        <v>3.68319618663504</v>
      </c>
      <c r="P14" s="79">
        <v>0.75568766912625196</v>
      </c>
      <c r="Q14" s="79">
        <v>0.95732073179099197</v>
      </c>
      <c r="R14" s="84"/>
    </row>
    <row r="15" spans="1:18" x14ac:dyDescent="0.2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90">
        <v>64.072283676884794</v>
      </c>
      <c r="G15" s="91">
        <v>64.284669027738005</v>
      </c>
      <c r="H15" s="108">
        <v>110.026003818653</v>
      </c>
      <c r="I15" s="109">
        <v>104.85804504204</v>
      </c>
      <c r="J15" s="108">
        <v>70.496173285027695</v>
      </c>
      <c r="K15" s="109">
        <v>67.407647204231907</v>
      </c>
      <c r="L15" s="90">
        <v>-0.33038258431664003</v>
      </c>
      <c r="M15" s="91">
        <v>4.9285286355867397</v>
      </c>
      <c r="N15" s="91">
        <v>4.58186305099506</v>
      </c>
      <c r="O15" s="91">
        <v>4.9292495212096004</v>
      </c>
      <c r="P15" s="91">
        <v>0.33216703172054801</v>
      </c>
      <c r="Q15" s="91">
        <v>6.8702538026171704E-4</v>
      </c>
      <c r="R15" s="84"/>
    </row>
    <row r="16" spans="1:18" x14ac:dyDescent="0.2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95">
        <v>56.464064924703401</v>
      </c>
      <c r="G16" s="96">
        <v>56.627622449551303</v>
      </c>
      <c r="H16" s="110">
        <v>117.161638761543</v>
      </c>
      <c r="I16" s="111">
        <v>112.540025318354</v>
      </c>
      <c r="J16" s="110">
        <v>66.154223777164603</v>
      </c>
      <c r="K16" s="111">
        <v>63.7287406419075</v>
      </c>
      <c r="L16" s="95">
        <v>-0.2888299345318</v>
      </c>
      <c r="M16" s="96">
        <v>4.1066397755957897</v>
      </c>
      <c r="N16" s="96">
        <v>3.8059486360886701</v>
      </c>
      <c r="O16" s="96">
        <v>3.6968863635465801</v>
      </c>
      <c r="P16" s="96">
        <v>-0.105063605674885</v>
      </c>
      <c r="Q16" s="96">
        <v>-0.39359008506319798</v>
      </c>
      <c r="R16" s="84"/>
    </row>
    <row r="17" spans="1:18" x14ac:dyDescent="0.2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90">
        <v>67.679032364241095</v>
      </c>
      <c r="G17" s="91">
        <v>61.062081773201598</v>
      </c>
      <c r="H17" s="108">
        <v>177.53438854800601</v>
      </c>
      <c r="I17" s="109">
        <v>157.50322343090701</v>
      </c>
      <c r="J17" s="108">
        <v>120.153556283063</v>
      </c>
      <c r="K17" s="109">
        <v>96.174747086809205</v>
      </c>
      <c r="L17" s="90">
        <v>10.8364313807974</v>
      </c>
      <c r="M17" s="91">
        <v>12.717939786093501</v>
      </c>
      <c r="N17" s="91">
        <v>24.932541984862201</v>
      </c>
      <c r="O17" s="91">
        <v>26.804282904811501</v>
      </c>
      <c r="P17" s="91">
        <v>1.49820126142642</v>
      </c>
      <c r="Q17" s="91">
        <v>12.4969841938646</v>
      </c>
      <c r="R17" s="84"/>
    </row>
    <row r="18" spans="1:18" x14ac:dyDescent="0.2">
      <c r="A18" s="40"/>
      <c r="B18" s="19"/>
      <c r="C18" s="41"/>
      <c r="D18" s="42"/>
      <c r="E18" s="1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75"/>
    </row>
    <row r="19" spans="1:18" x14ac:dyDescent="0.2">
      <c r="A19" s="43" t="s">
        <v>19</v>
      </c>
      <c r="B19" s="19"/>
      <c r="C19" s="7"/>
      <c r="D19" s="18"/>
      <c r="E19" s="1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</row>
    <row r="20" spans="1:18" x14ac:dyDescent="0.2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78">
        <v>72.418515928723707</v>
      </c>
      <c r="G20" s="79">
        <v>64.556111002172202</v>
      </c>
      <c r="H20" s="106">
        <v>185.651978162034</v>
      </c>
      <c r="I20" s="107">
        <v>162.55893013855501</v>
      </c>
      <c r="J20" s="106">
        <v>134.446407377263</v>
      </c>
      <c r="K20" s="107">
        <v>104.941723384189</v>
      </c>
      <c r="L20" s="78">
        <v>12.1791799482576</v>
      </c>
      <c r="M20" s="79">
        <v>14.2059547290305</v>
      </c>
      <c r="N20" s="79">
        <v>28.115303467104699</v>
      </c>
      <c r="O20" s="79">
        <v>28.079251594871</v>
      </c>
      <c r="P20" s="79">
        <v>-2.8140176277194701E-2</v>
      </c>
      <c r="Q20" s="79">
        <v>12.1476125292738</v>
      </c>
      <c r="R20" s="84"/>
    </row>
    <row r="21" spans="1:18" x14ac:dyDescent="0.2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90">
        <v>63.299308938791299</v>
      </c>
      <c r="G21" s="91">
        <v>63.739129082686503</v>
      </c>
      <c r="H21" s="108">
        <v>131.966035076027</v>
      </c>
      <c r="I21" s="109">
        <v>120.51700898671</v>
      </c>
      <c r="J21" s="108">
        <v>83.533588237048306</v>
      </c>
      <c r="K21" s="109">
        <v>76.816491924632203</v>
      </c>
      <c r="L21" s="90">
        <v>-0.69003161829314097</v>
      </c>
      <c r="M21" s="91">
        <v>9.4999255172185393</v>
      </c>
      <c r="N21" s="91">
        <v>8.7443414091422902</v>
      </c>
      <c r="O21" s="91">
        <v>19.939443897593399</v>
      </c>
      <c r="P21" s="91">
        <v>10.294882789652901</v>
      </c>
      <c r="Q21" s="91">
        <v>9.5338132250449394</v>
      </c>
      <c r="R21" s="84"/>
    </row>
    <row r="22" spans="1:18" x14ac:dyDescent="0.2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95">
        <v>67.355383628865397</v>
      </c>
      <c r="G22" s="96">
        <v>61.6367880517844</v>
      </c>
      <c r="H22" s="110">
        <v>152.51152101981199</v>
      </c>
      <c r="I22" s="111">
        <v>134.81611722472601</v>
      </c>
      <c r="J22" s="110">
        <v>102.724720061112</v>
      </c>
      <c r="K22" s="111">
        <v>83.096324433450107</v>
      </c>
      <c r="L22" s="95">
        <v>9.2778935402611502</v>
      </c>
      <c r="M22" s="96">
        <v>13.125584803476301</v>
      </c>
      <c r="N22" s="96">
        <v>23.621256128340701</v>
      </c>
      <c r="O22" s="96">
        <v>27.064503043965601</v>
      </c>
      <c r="P22" s="96">
        <v>2.7853194696955801</v>
      </c>
      <c r="Q22" s="96">
        <v>12.3216319851112</v>
      </c>
      <c r="R22" s="84"/>
    </row>
    <row r="23" spans="1:18" x14ac:dyDescent="0.2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90">
        <v>64.996999715662398</v>
      </c>
      <c r="G23" s="91">
        <v>57.049496219138199</v>
      </c>
      <c r="H23" s="108">
        <v>155.41162063067699</v>
      </c>
      <c r="I23" s="109">
        <v>136.89756034070999</v>
      </c>
      <c r="J23" s="108">
        <v>101.012890619427</v>
      </c>
      <c r="K23" s="109">
        <v>78.099368510665897</v>
      </c>
      <c r="L23" s="90">
        <v>13.930891634864301</v>
      </c>
      <c r="M23" s="91">
        <v>13.5240250037252</v>
      </c>
      <c r="N23" s="91">
        <v>29.338933906530499</v>
      </c>
      <c r="O23" s="91">
        <v>29.806776357267399</v>
      </c>
      <c r="P23" s="91">
        <v>0.36171819003471101</v>
      </c>
      <c r="Q23" s="91">
        <v>14.3430003939764</v>
      </c>
      <c r="R23" s="84"/>
    </row>
    <row r="24" spans="1:18" x14ac:dyDescent="0.2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95">
        <v>64.928266892858005</v>
      </c>
      <c r="G24" s="96">
        <v>64.774613506916097</v>
      </c>
      <c r="H24" s="110">
        <v>99.269250531636203</v>
      </c>
      <c r="I24" s="111">
        <v>94.837294459268307</v>
      </c>
      <c r="J24" s="110">
        <v>64.453803927720699</v>
      </c>
      <c r="K24" s="111">
        <v>61.430490946407097</v>
      </c>
      <c r="L24" s="95">
        <v>0.23721235469118901</v>
      </c>
      <c r="M24" s="96">
        <v>4.67322069618029</v>
      </c>
      <c r="N24" s="96">
        <v>4.9215185077247998</v>
      </c>
      <c r="O24" s="96">
        <v>4.6138754606108403</v>
      </c>
      <c r="P24" s="96">
        <v>-0.29321253779920498</v>
      </c>
      <c r="Q24" s="96">
        <v>-5.6695719473179702E-2</v>
      </c>
      <c r="R24" s="84"/>
    </row>
    <row r="25" spans="1:18" x14ac:dyDescent="0.2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90">
        <v>69.587688829241102</v>
      </c>
      <c r="G25" s="91">
        <v>66.098834595566601</v>
      </c>
      <c r="H25" s="108">
        <v>127.418459222094</v>
      </c>
      <c r="I25" s="109">
        <v>114.616511432693</v>
      </c>
      <c r="J25" s="108">
        <v>88.667560914484298</v>
      </c>
      <c r="K25" s="109">
        <v>75.760178311104895</v>
      </c>
      <c r="L25" s="90">
        <v>5.2782386482628203</v>
      </c>
      <c r="M25" s="91">
        <v>11.169374839085</v>
      </c>
      <c r="N25" s="91">
        <v>17.037159746873701</v>
      </c>
      <c r="O25" s="91">
        <v>15.2012827312365</v>
      </c>
      <c r="P25" s="91">
        <v>-1.5686274509803899</v>
      </c>
      <c r="Q25" s="91">
        <v>3.62681529691752</v>
      </c>
      <c r="R25" s="84"/>
    </row>
    <row r="26" spans="1:18" x14ac:dyDescent="0.2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95">
        <v>52.751214356957099</v>
      </c>
      <c r="G26" s="96">
        <v>51.550268912484903</v>
      </c>
      <c r="H26" s="110">
        <v>145.82145749726899</v>
      </c>
      <c r="I26" s="111">
        <v>148.901770081742</v>
      </c>
      <c r="J26" s="110">
        <v>76.922589622823807</v>
      </c>
      <c r="K26" s="111">
        <v>76.759262892588097</v>
      </c>
      <c r="L26" s="95">
        <v>2.3296589325480799</v>
      </c>
      <c r="M26" s="96">
        <v>-2.0686876877163698</v>
      </c>
      <c r="N26" s="96">
        <v>0.2127778773283</v>
      </c>
      <c r="O26" s="96">
        <v>-3.04252630262614E-2</v>
      </c>
      <c r="P26" s="96">
        <v>-0.24268675662525699</v>
      </c>
      <c r="Q26" s="96">
        <v>2.0813184022189901</v>
      </c>
      <c r="R26" s="84"/>
    </row>
    <row r="27" spans="1:18" x14ac:dyDescent="0.2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90">
        <v>62.705535884280799</v>
      </c>
      <c r="G27" s="91">
        <v>62.967250735828998</v>
      </c>
      <c r="H27" s="108">
        <v>176.47053104646099</v>
      </c>
      <c r="I27" s="109">
        <v>174.59314314800301</v>
      </c>
      <c r="J27" s="108">
        <v>110.656792170519</v>
      </c>
      <c r="K27" s="109">
        <v>109.93650221356801</v>
      </c>
      <c r="L27" s="90">
        <v>-0.41563645941322303</v>
      </c>
      <c r="M27" s="91">
        <v>1.0752930296157801</v>
      </c>
      <c r="N27" s="91">
        <v>0.65518726032595398</v>
      </c>
      <c r="O27" s="91">
        <v>3.8013117755989199</v>
      </c>
      <c r="P27" s="91">
        <v>3.1256456829553199</v>
      </c>
      <c r="Q27" s="91">
        <v>2.6970179004916499</v>
      </c>
      <c r="R27" s="84"/>
    </row>
    <row r="28" spans="1:18" x14ac:dyDescent="0.2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95">
        <v>70.140140335506899</v>
      </c>
      <c r="G28" s="96">
        <v>69.013318954519505</v>
      </c>
      <c r="H28" s="110">
        <v>119.899341378084</v>
      </c>
      <c r="I28" s="111">
        <v>113.16699902734599</v>
      </c>
      <c r="J28" s="110">
        <v>84.097566303936802</v>
      </c>
      <c r="K28" s="111">
        <v>78.100301990000801</v>
      </c>
      <c r="L28" s="95">
        <v>1.6327592964048201</v>
      </c>
      <c r="M28" s="96">
        <v>5.9490332063242697</v>
      </c>
      <c r="N28" s="96">
        <v>7.6789258954515596</v>
      </c>
      <c r="O28" s="96">
        <v>7.6697419726984197</v>
      </c>
      <c r="P28" s="96">
        <v>-8.5289880789321693E-3</v>
      </c>
      <c r="Q28" s="96">
        <v>1.62409105048014</v>
      </c>
      <c r="R28" s="84"/>
    </row>
    <row r="29" spans="1:18" x14ac:dyDescent="0.2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90">
        <v>65.8561222667104</v>
      </c>
      <c r="G29" s="91">
        <v>66.462298608564893</v>
      </c>
      <c r="H29" s="108">
        <v>97.371827944856307</v>
      </c>
      <c r="I29" s="109">
        <v>93.075238937061201</v>
      </c>
      <c r="J29" s="108">
        <v>64.125310064695398</v>
      </c>
      <c r="K29" s="109">
        <v>61.859943232984797</v>
      </c>
      <c r="L29" s="90">
        <v>-0.91206045313693596</v>
      </c>
      <c r="M29" s="91">
        <v>4.61625353516472</v>
      </c>
      <c r="N29" s="91">
        <v>3.66209005911701</v>
      </c>
      <c r="O29" s="91">
        <v>2.5794659896218799</v>
      </c>
      <c r="P29" s="91">
        <v>-1.04437800634515</v>
      </c>
      <c r="Q29" s="91">
        <v>-1.94691310070496</v>
      </c>
      <c r="R29" s="84"/>
    </row>
    <row r="30" spans="1:18" x14ac:dyDescent="0.2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95">
        <v>73.425926258572801</v>
      </c>
      <c r="G30" s="96">
        <v>73.784513352565497</v>
      </c>
      <c r="H30" s="110">
        <v>104.422433989132</v>
      </c>
      <c r="I30" s="111">
        <v>98.598618832202902</v>
      </c>
      <c r="J30" s="110">
        <v>76.673139378266995</v>
      </c>
      <c r="K30" s="111">
        <v>72.750511077691897</v>
      </c>
      <c r="L30" s="95">
        <v>-0.48599235489873199</v>
      </c>
      <c r="M30" s="96">
        <v>5.9065889825903399</v>
      </c>
      <c r="N30" s="96">
        <v>5.3918910568009197</v>
      </c>
      <c r="O30" s="96">
        <v>5.4174168637734796</v>
      </c>
      <c r="P30" s="96">
        <v>2.42198965372016E-2</v>
      </c>
      <c r="Q30" s="96">
        <v>-0.46189016520706599</v>
      </c>
      <c r="R30" s="84"/>
    </row>
    <row r="31" spans="1:18" x14ac:dyDescent="0.2">
      <c r="A31" s="19" t="s">
        <v>78</v>
      </c>
      <c r="B31" s="19" t="s">
        <v>78</v>
      </c>
      <c r="C31" s="45" t="s">
        <v>11</v>
      </c>
      <c r="D31" s="46" t="s">
        <v>12</v>
      </c>
      <c r="E31" s="19"/>
      <c r="F31" s="90">
        <v>59.359950757021998</v>
      </c>
      <c r="G31" s="91">
        <v>56.706388931903</v>
      </c>
      <c r="H31" s="108">
        <v>172.40552604701099</v>
      </c>
      <c r="I31" s="109">
        <v>171.31494952512199</v>
      </c>
      <c r="J31" s="108">
        <v>102.33983536389</v>
      </c>
      <c r="K31" s="109">
        <v>97.146521576209295</v>
      </c>
      <c r="L31" s="90">
        <v>4.6794759375447796</v>
      </c>
      <c r="M31" s="91">
        <v>0.63659156711757803</v>
      </c>
      <c r="N31" s="91">
        <v>5.3458566538660701</v>
      </c>
      <c r="O31" s="91">
        <v>10.0078784839521</v>
      </c>
      <c r="P31" s="91">
        <v>4.4254439407180497</v>
      </c>
      <c r="Q31" s="91">
        <v>9.3120074625982792</v>
      </c>
      <c r="R31" s="84"/>
    </row>
    <row r="32" spans="1:18" x14ac:dyDescent="0.2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95">
        <v>64.163981159011797</v>
      </c>
      <c r="G32" s="96">
        <v>63.870892198197197</v>
      </c>
      <c r="H32" s="110">
        <v>107.93213933364</v>
      </c>
      <c r="I32" s="111">
        <v>101.838981183252</v>
      </c>
      <c r="J32" s="110">
        <v>69.253557546555399</v>
      </c>
      <c r="K32" s="111">
        <v>65.045465887297894</v>
      </c>
      <c r="L32" s="95">
        <v>0.45887719856030901</v>
      </c>
      <c r="M32" s="96">
        <v>5.9831295242665101</v>
      </c>
      <c r="N32" s="96">
        <v>6.4694619399740096</v>
      </c>
      <c r="O32" s="96">
        <v>5.4852450605443996</v>
      </c>
      <c r="P32" s="96">
        <v>-0.92441237280272004</v>
      </c>
      <c r="Q32" s="96">
        <v>-0.469777091841873</v>
      </c>
      <c r="R32" s="84"/>
    </row>
    <row r="33" spans="1:18" x14ac:dyDescent="0.2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90">
        <v>64.537582992288506</v>
      </c>
      <c r="G33" s="91">
        <v>64.305661983822901</v>
      </c>
      <c r="H33" s="108">
        <v>98.033851074245703</v>
      </c>
      <c r="I33" s="109">
        <v>94.028895567589501</v>
      </c>
      <c r="J33" s="108">
        <v>63.268677997577903</v>
      </c>
      <c r="K33" s="109">
        <v>60.465903750815897</v>
      </c>
      <c r="L33" s="90">
        <v>0.36065410309281798</v>
      </c>
      <c r="M33" s="91">
        <v>4.2592816628133603</v>
      </c>
      <c r="N33" s="91">
        <v>4.6352970399854003</v>
      </c>
      <c r="O33" s="91">
        <v>4.7074593138060798</v>
      </c>
      <c r="P33" s="91">
        <v>6.8965517241379296E-2</v>
      </c>
      <c r="Q33" s="91">
        <v>0.42986834730184698</v>
      </c>
      <c r="R33" s="84"/>
    </row>
    <row r="34" spans="1:18" x14ac:dyDescent="0.2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95">
        <v>66.413320177837306</v>
      </c>
      <c r="G34" s="96">
        <v>68.004810303870698</v>
      </c>
      <c r="H34" s="110">
        <v>90.056549218754597</v>
      </c>
      <c r="I34" s="111">
        <v>87.196172789759203</v>
      </c>
      <c r="J34" s="110">
        <v>59.809544373763103</v>
      </c>
      <c r="K34" s="111">
        <v>59.297591897910998</v>
      </c>
      <c r="L34" s="95">
        <v>-2.3402611064159</v>
      </c>
      <c r="M34" s="96">
        <v>3.2803921748861402</v>
      </c>
      <c r="N34" s="96">
        <v>0.86336132626346995</v>
      </c>
      <c r="O34" s="96">
        <v>1.2894869035073599</v>
      </c>
      <c r="P34" s="96">
        <v>0.42247806501857699</v>
      </c>
      <c r="Q34" s="96">
        <v>-1.92767013123609</v>
      </c>
      <c r="R34" s="84"/>
    </row>
    <row r="35" spans="1:18" x14ac:dyDescent="0.2">
      <c r="A35" s="44" t="s">
        <v>17</v>
      </c>
      <c r="B35" s="44" t="s">
        <v>46</v>
      </c>
      <c r="C35" s="45" t="s">
        <v>11</v>
      </c>
      <c r="D35" s="46" t="s">
        <v>12</v>
      </c>
      <c r="E35" s="19"/>
      <c r="F35" s="90">
        <v>54.033609302082503</v>
      </c>
      <c r="G35" s="91">
        <v>54.3192865102152</v>
      </c>
      <c r="H35" s="108">
        <v>114.564248194611</v>
      </c>
      <c r="I35" s="109">
        <v>110.723968826752</v>
      </c>
      <c r="J35" s="108">
        <v>61.903198269344699</v>
      </c>
      <c r="K35" s="109">
        <v>60.144469862485202</v>
      </c>
      <c r="L35" s="90">
        <v>-0.52592223956957296</v>
      </c>
      <c r="M35" s="91">
        <v>3.4683360870742401</v>
      </c>
      <c r="N35" s="91">
        <v>2.9241730966797199</v>
      </c>
      <c r="O35" s="91">
        <v>2.85447574769811</v>
      </c>
      <c r="P35" s="91">
        <v>-6.7717181381817898E-2</v>
      </c>
      <c r="Q35" s="91">
        <v>-0.59328328123449403</v>
      </c>
      <c r="R35" s="84"/>
    </row>
    <row r="36" spans="1:18" x14ac:dyDescent="0.2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95">
        <v>60.389445037441398</v>
      </c>
      <c r="G36" s="96">
        <v>58.277065050085703</v>
      </c>
      <c r="H36" s="110">
        <v>107.161971460982</v>
      </c>
      <c r="I36" s="111">
        <v>98.749060612733302</v>
      </c>
      <c r="J36" s="110">
        <v>64.714519856468797</v>
      </c>
      <c r="K36" s="111">
        <v>57.548054289631096</v>
      </c>
      <c r="L36" s="95">
        <v>3.6247192365302601</v>
      </c>
      <c r="M36" s="96">
        <v>8.5194844346343004</v>
      </c>
      <c r="N36" s="96">
        <v>12.4530110623199</v>
      </c>
      <c r="O36" s="96">
        <v>4.9793536112101204</v>
      </c>
      <c r="P36" s="96">
        <v>-6.6460269765191304</v>
      </c>
      <c r="Q36" s="96">
        <v>-3.2622075582717498</v>
      </c>
      <c r="R36" s="84"/>
    </row>
    <row r="37" spans="1:18" x14ac:dyDescent="0.2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90">
        <v>64.907277905055494</v>
      </c>
      <c r="G37" s="91">
        <v>67.322863636544497</v>
      </c>
      <c r="H37" s="108">
        <v>156.34786354075399</v>
      </c>
      <c r="I37" s="109">
        <v>151.96419737520799</v>
      </c>
      <c r="J37" s="108">
        <v>101.48114228701399</v>
      </c>
      <c r="K37" s="109">
        <v>102.306649375281</v>
      </c>
      <c r="L37" s="90">
        <v>-3.58806147125591</v>
      </c>
      <c r="M37" s="91">
        <v>2.8846703639822602</v>
      </c>
      <c r="N37" s="91">
        <v>-0.80689485317643195</v>
      </c>
      <c r="O37" s="91">
        <v>3.5317399367681901</v>
      </c>
      <c r="P37" s="91">
        <v>4.3739277881488396</v>
      </c>
      <c r="Q37" s="91">
        <v>0.62892709914581202</v>
      </c>
      <c r="R37" s="84"/>
    </row>
    <row r="38" spans="1:18" x14ac:dyDescent="0.2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95">
        <v>57.616967206234897</v>
      </c>
      <c r="G38" s="96">
        <v>59.599092317130498</v>
      </c>
      <c r="H38" s="110">
        <v>105.261635752125</v>
      </c>
      <c r="I38" s="111">
        <v>98.176931201519196</v>
      </c>
      <c r="J38" s="110">
        <v>60.648562152048299</v>
      </c>
      <c r="K38" s="111">
        <v>58.512559860919097</v>
      </c>
      <c r="L38" s="95">
        <v>-3.325763923297</v>
      </c>
      <c r="M38" s="96">
        <v>7.2162619710160403</v>
      </c>
      <c r="N38" s="96">
        <v>3.6505022104763798</v>
      </c>
      <c r="O38" s="96">
        <v>4.52164882552192</v>
      </c>
      <c r="P38" s="96">
        <v>0.84046540679229897</v>
      </c>
      <c r="Q38" s="96">
        <v>-2.5132504117915899</v>
      </c>
      <c r="R38" s="84"/>
    </row>
    <row r="39" spans="1:18" x14ac:dyDescent="0.2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90">
        <v>56.9789327834036</v>
      </c>
      <c r="G39" s="91">
        <v>56.913269920851697</v>
      </c>
      <c r="H39" s="108">
        <v>105.85643473681399</v>
      </c>
      <c r="I39" s="109">
        <v>102.052387898921</v>
      </c>
      <c r="J39" s="108">
        <v>60.315866795597003</v>
      </c>
      <c r="K39" s="109">
        <v>58.081350985588003</v>
      </c>
      <c r="L39" s="90">
        <v>0.11537355460912201</v>
      </c>
      <c r="M39" s="91">
        <v>3.7275431924829299</v>
      </c>
      <c r="N39" s="91">
        <v>3.8472173461728101</v>
      </c>
      <c r="O39" s="91">
        <v>4.7769125127085603</v>
      </c>
      <c r="P39" s="91">
        <v>0.895252843835599</v>
      </c>
      <c r="Q39" s="91">
        <v>1.01165928347339</v>
      </c>
      <c r="R39" s="84"/>
    </row>
    <row r="40" spans="1:18" x14ac:dyDescent="0.2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95">
        <v>53.775176736043797</v>
      </c>
      <c r="G40" s="96">
        <v>54.061561923107703</v>
      </c>
      <c r="H40" s="110">
        <v>111.097985273801</v>
      </c>
      <c r="I40" s="111">
        <v>107.095792729005</v>
      </c>
      <c r="J40" s="110">
        <v>59.7431379311707</v>
      </c>
      <c r="K40" s="111">
        <v>57.8976583032346</v>
      </c>
      <c r="L40" s="95">
        <v>-0.52973901766146303</v>
      </c>
      <c r="M40" s="96">
        <v>3.7370212618182399</v>
      </c>
      <c r="N40" s="96">
        <v>3.1874857844346201</v>
      </c>
      <c r="O40" s="96">
        <v>4.7946397788538802</v>
      </c>
      <c r="P40" s="96">
        <v>1.5575086283008199</v>
      </c>
      <c r="Q40" s="96">
        <v>1.01951887973181</v>
      </c>
      <c r="R40" s="84"/>
    </row>
    <row r="41" spans="1:18" x14ac:dyDescent="0.2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90">
        <v>56.692405909892301</v>
      </c>
      <c r="G41" s="91">
        <v>57.564219975642402</v>
      </c>
      <c r="H41" s="108">
        <v>118.912080917278</v>
      </c>
      <c r="I41" s="109">
        <v>114.988824138342</v>
      </c>
      <c r="J41" s="108">
        <v>67.414119589523196</v>
      </c>
      <c r="K41" s="109">
        <v>66.1924196744</v>
      </c>
      <c r="L41" s="90">
        <v>-1.5145068692305499</v>
      </c>
      <c r="M41" s="91">
        <v>3.4118592031311201</v>
      </c>
      <c r="N41" s="91">
        <v>1.84567949190067</v>
      </c>
      <c r="O41" s="91">
        <v>3.4954766635243502</v>
      </c>
      <c r="P41" s="91">
        <v>1.61989902748391</v>
      </c>
      <c r="Q41" s="91">
        <v>8.08586762075134E-2</v>
      </c>
      <c r="R41" s="84"/>
    </row>
    <row r="42" spans="1:18" x14ac:dyDescent="0.2">
      <c r="B42" s="19"/>
      <c r="C42" s="45" t="s">
        <v>11</v>
      </c>
      <c r="D42" s="46" t="s">
        <v>60</v>
      </c>
    </row>
    <row r="43" spans="1:18" x14ac:dyDescent="0.2">
      <c r="B43" s="19"/>
      <c r="C43" s="45" t="s">
        <v>11</v>
      </c>
      <c r="D43" s="46" t="s">
        <v>61</v>
      </c>
    </row>
    <row r="44" spans="1:18" x14ac:dyDescent="0.2">
      <c r="A44" s="37" t="s">
        <v>50</v>
      </c>
      <c r="B44" s="19" t="s">
        <v>50</v>
      </c>
      <c r="C44" s="45" t="s">
        <v>11</v>
      </c>
      <c r="D44" s="46" t="s">
        <v>62</v>
      </c>
      <c r="F44" s="78">
        <v>62.588440412135697</v>
      </c>
      <c r="G44" s="79">
        <v>63.376716445672898</v>
      </c>
      <c r="H44" s="106">
        <v>117.48791714531799</v>
      </c>
      <c r="I44" s="107">
        <v>113.161993889219</v>
      </c>
      <c r="J44" s="106">
        <v>73.533855013956995</v>
      </c>
      <c r="K44" s="107">
        <v>71.718355991440404</v>
      </c>
      <c r="L44" s="78">
        <v>-1.2437943739368</v>
      </c>
      <c r="M44" s="79">
        <v>3.8227704438767298</v>
      </c>
      <c r="N44" s="79">
        <v>2.5314286662304601</v>
      </c>
      <c r="O44" s="79">
        <v>1.6391722366927799</v>
      </c>
      <c r="P44" s="79">
        <v>-0.87022724753230496</v>
      </c>
      <c r="Q44" s="79">
        <v>-2.1031977839238301</v>
      </c>
    </row>
    <row r="45" spans="1:18" x14ac:dyDescent="0.2">
      <c r="A45" s="44" t="s">
        <v>51</v>
      </c>
      <c r="B45" s="19" t="s">
        <v>51</v>
      </c>
      <c r="C45" s="45" t="s">
        <v>11</v>
      </c>
      <c r="D45" s="46" t="s">
        <v>63</v>
      </c>
      <c r="F45" s="90">
        <v>59.566850457183598</v>
      </c>
      <c r="G45" s="91">
        <v>59.734210636923898</v>
      </c>
      <c r="H45" s="108">
        <v>117.68342350201701</v>
      </c>
      <c r="I45" s="109">
        <v>116.53445017303</v>
      </c>
      <c r="J45" s="108">
        <v>70.100308890340798</v>
      </c>
      <c r="K45" s="109">
        <v>69.610933930938998</v>
      </c>
      <c r="L45" s="90">
        <v>-0.28017475740575998</v>
      </c>
      <c r="M45" s="91">
        <v>0.985951645441423</v>
      </c>
      <c r="N45" s="91">
        <v>0.70301450040490898</v>
      </c>
      <c r="O45" s="91">
        <v>0.70301450040490898</v>
      </c>
      <c r="P45" s="91">
        <v>0</v>
      </c>
      <c r="Q45" s="91">
        <v>-0.28017475740575998</v>
      </c>
    </row>
    <row r="46" spans="1:18" x14ac:dyDescent="0.2">
      <c r="A46" s="44" t="s">
        <v>52</v>
      </c>
      <c r="B46" s="19" t="s">
        <v>52</v>
      </c>
      <c r="C46" s="45" t="s">
        <v>11</v>
      </c>
      <c r="D46" s="46" t="s">
        <v>64</v>
      </c>
      <c r="F46" s="95">
        <v>55.351646965282697</v>
      </c>
      <c r="G46" s="96">
        <v>56.4838530801932</v>
      </c>
      <c r="H46" s="110">
        <v>135.83796920385799</v>
      </c>
      <c r="I46" s="111">
        <v>134.205833969634</v>
      </c>
      <c r="J46" s="110">
        <v>75.188553158529302</v>
      </c>
      <c r="K46" s="111">
        <v>75.804626084456203</v>
      </c>
      <c r="L46" s="95">
        <v>-2.0044774801448102</v>
      </c>
      <c r="M46" s="96">
        <v>1.21614328226142</v>
      </c>
      <c r="N46" s="96">
        <v>-0.81271151610261605</v>
      </c>
      <c r="O46" s="96">
        <v>-0.81271151610261605</v>
      </c>
      <c r="P46" s="96">
        <v>0</v>
      </c>
      <c r="Q46" s="96">
        <v>-2.0044774801448102</v>
      </c>
    </row>
    <row r="47" spans="1:18" x14ac:dyDescent="0.2">
      <c r="A47" s="44" t="s">
        <v>53</v>
      </c>
      <c r="B47" s="19" t="s">
        <v>53</v>
      </c>
      <c r="C47" s="45" t="s">
        <v>11</v>
      </c>
      <c r="D47" s="46" t="s">
        <v>65</v>
      </c>
      <c r="F47" s="90">
        <v>63.787067228655403</v>
      </c>
      <c r="G47" s="91">
        <v>63.7929954050364</v>
      </c>
      <c r="H47" s="108">
        <v>134.28910713324001</v>
      </c>
      <c r="I47" s="109">
        <v>131.72962055952999</v>
      </c>
      <c r="J47" s="108">
        <v>85.659083047840994</v>
      </c>
      <c r="K47" s="109">
        <v>84.034270790612993</v>
      </c>
      <c r="L47" s="90">
        <v>-9.2928327684849103E-3</v>
      </c>
      <c r="M47" s="91">
        <v>1.9429848524867599</v>
      </c>
      <c r="N47" s="91">
        <v>1.93351146138522</v>
      </c>
      <c r="O47" s="91">
        <v>1.8538054024005499</v>
      </c>
      <c r="P47" s="91">
        <v>-7.8194165826285106E-2</v>
      </c>
      <c r="Q47" s="91">
        <v>-8.7479732141705097E-2</v>
      </c>
    </row>
    <row r="48" spans="1:18" x14ac:dyDescent="0.2">
      <c r="A48" s="44" t="s">
        <v>54</v>
      </c>
      <c r="B48" s="19" t="s">
        <v>54</v>
      </c>
      <c r="C48" s="45" t="s">
        <v>11</v>
      </c>
      <c r="D48" s="46" t="s">
        <v>66</v>
      </c>
      <c r="F48" s="95">
        <v>67.791575487679097</v>
      </c>
      <c r="G48" s="96">
        <v>63.290005514530201</v>
      </c>
      <c r="H48" s="110">
        <v>143.76845797784901</v>
      </c>
      <c r="I48" s="111">
        <v>127.819253597591</v>
      </c>
      <c r="J48" s="110">
        <v>97.462902717526106</v>
      </c>
      <c r="K48" s="111">
        <v>80.896812650546906</v>
      </c>
      <c r="L48" s="95">
        <v>7.1126079648000502</v>
      </c>
      <c r="M48" s="96">
        <v>12.477935781467201</v>
      </c>
      <c r="N48" s="96">
        <v>20.4780504005026</v>
      </c>
      <c r="O48" s="96">
        <v>21.0533654955839</v>
      </c>
      <c r="P48" s="96">
        <v>0.47752689653326102</v>
      </c>
      <c r="Q48" s="96">
        <v>7.6240994774102004</v>
      </c>
    </row>
    <row r="49" spans="1:17" x14ac:dyDescent="0.2">
      <c r="A49" s="44" t="s">
        <v>55</v>
      </c>
      <c r="B49" s="19" t="s">
        <v>55</v>
      </c>
      <c r="C49" s="45" t="s">
        <v>11</v>
      </c>
      <c r="D49" s="46" t="s">
        <v>67</v>
      </c>
      <c r="F49" s="90">
        <v>55.029122090698202</v>
      </c>
      <c r="G49" s="91">
        <v>56.257194854753401</v>
      </c>
      <c r="H49" s="108">
        <v>104.604750974335</v>
      </c>
      <c r="I49" s="109">
        <v>101.09603559092</v>
      </c>
      <c r="J49" s="108">
        <v>57.563076126337997</v>
      </c>
      <c r="K49" s="109">
        <v>56.873793732815201</v>
      </c>
      <c r="L49" s="90">
        <v>-2.18296125006915</v>
      </c>
      <c r="M49" s="91">
        <v>3.4706755442047799</v>
      </c>
      <c r="N49" s="91">
        <v>1.2119507918900001</v>
      </c>
      <c r="O49" s="91">
        <v>1.1348952433723301</v>
      </c>
      <c r="P49" s="91">
        <v>-7.6132855769284802E-2</v>
      </c>
      <c r="Q49" s="91">
        <v>-2.25743215509842</v>
      </c>
    </row>
    <row r="50" spans="1:17" x14ac:dyDescent="0.2">
      <c r="A50" s="44" t="s">
        <v>56</v>
      </c>
      <c r="B50" s="19" t="s">
        <v>56</v>
      </c>
      <c r="C50" s="45" t="s">
        <v>11</v>
      </c>
      <c r="D50" s="46" t="s">
        <v>68</v>
      </c>
      <c r="F50" s="95">
        <v>57.447837701249</v>
      </c>
      <c r="G50" s="96">
        <v>56.680280949286697</v>
      </c>
      <c r="H50" s="110">
        <v>102.16412831666899</v>
      </c>
      <c r="I50" s="111">
        <v>93.492482863407602</v>
      </c>
      <c r="J50" s="110">
        <v>58.691082624256097</v>
      </c>
      <c r="K50" s="111">
        <v>52.991801953443201</v>
      </c>
      <c r="L50" s="95">
        <v>1.3541865691332</v>
      </c>
      <c r="M50" s="96">
        <v>9.2752328183765904</v>
      </c>
      <c r="N50" s="96">
        <v>10.755023344592001</v>
      </c>
      <c r="O50" s="96">
        <v>10.755023344592001</v>
      </c>
      <c r="P50" s="96">
        <v>0</v>
      </c>
      <c r="Q50" s="96">
        <v>1.3541865691332</v>
      </c>
    </row>
    <row r="51" spans="1:17" x14ac:dyDescent="0.2">
      <c r="A51" s="44" t="s">
        <v>57</v>
      </c>
      <c r="B51" s="19" t="s">
        <v>57</v>
      </c>
      <c r="C51" s="45" t="s">
        <v>11</v>
      </c>
      <c r="D51" s="46" t="s">
        <v>69</v>
      </c>
      <c r="F51" s="90">
        <v>53.074427734372897</v>
      </c>
      <c r="G51" s="91">
        <v>53.147802755145399</v>
      </c>
      <c r="H51" s="108">
        <v>114.958509291742</v>
      </c>
      <c r="I51" s="109">
        <v>111.552591310133</v>
      </c>
      <c r="J51" s="108">
        <v>61.013570938558502</v>
      </c>
      <c r="K51" s="109">
        <v>59.2877511977631</v>
      </c>
      <c r="L51" s="90">
        <v>-0.13805842757137399</v>
      </c>
      <c r="M51" s="91">
        <v>3.0531948577874899</v>
      </c>
      <c r="N51" s="91">
        <v>2.9109212374047599</v>
      </c>
      <c r="O51" s="91">
        <v>3.8724750993197499</v>
      </c>
      <c r="P51" s="91">
        <v>0.93435550897148001</v>
      </c>
      <c r="Q51" s="91">
        <v>0.79500712487649305</v>
      </c>
    </row>
    <row r="52" spans="1:17" x14ac:dyDescent="0.2">
      <c r="A52" s="44" t="s">
        <v>58</v>
      </c>
      <c r="B52" s="19" t="s">
        <v>58</v>
      </c>
      <c r="C52" s="45" t="s">
        <v>11</v>
      </c>
      <c r="D52" s="46" t="s">
        <v>70</v>
      </c>
      <c r="F52" s="95">
        <v>52.933481976960202</v>
      </c>
      <c r="G52" s="96">
        <v>56.385332414493398</v>
      </c>
      <c r="H52" s="110">
        <v>89.077486170003596</v>
      </c>
      <c r="I52" s="111">
        <v>86.450911537966704</v>
      </c>
      <c r="J52" s="110">
        <v>47.151815087328103</v>
      </c>
      <c r="K52" s="111">
        <v>48.745633846042203</v>
      </c>
      <c r="L52" s="95">
        <v>-6.1218942759056496</v>
      </c>
      <c r="M52" s="96">
        <v>3.0382266482909199</v>
      </c>
      <c r="N52" s="96">
        <v>-3.2696646508854799</v>
      </c>
      <c r="O52" s="96">
        <v>-9.2199257495796996</v>
      </c>
      <c r="P52" s="96">
        <v>-6.1513909542635297</v>
      </c>
      <c r="Q52" s="96">
        <v>-11.896703579451501</v>
      </c>
    </row>
    <row r="53" spans="1:17" x14ac:dyDescent="0.2">
      <c r="A53" s="44" t="s">
        <v>59</v>
      </c>
      <c r="B53" s="19" t="s">
        <v>59</v>
      </c>
      <c r="C53" s="45" t="s">
        <v>11</v>
      </c>
      <c r="D53" s="46" t="s">
        <v>71</v>
      </c>
      <c r="F53" s="90">
        <v>56.936467573202201</v>
      </c>
      <c r="G53" s="91">
        <v>55.409282087659797</v>
      </c>
      <c r="H53" s="108">
        <v>117.611703502022</v>
      </c>
      <c r="I53" s="109">
        <v>109.676342069477</v>
      </c>
      <c r="J53" s="108">
        <v>66.963949426720006</v>
      </c>
      <c r="K53" s="109">
        <v>60.770873760703303</v>
      </c>
      <c r="L53" s="90">
        <v>2.7561907102970999</v>
      </c>
      <c r="M53" s="91">
        <v>7.2352535495019596</v>
      </c>
      <c r="N53" s="91">
        <v>10.190861645996801</v>
      </c>
      <c r="O53" s="91">
        <v>2.1162219360421402</v>
      </c>
      <c r="P53" s="91">
        <v>-7.3278669295604697</v>
      </c>
      <c r="Q53" s="91">
        <v>-4.7736462068388397</v>
      </c>
    </row>
    <row r="54" spans="1:17" x14ac:dyDescent="0.2">
      <c r="B54" s="19"/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zoomScaleNormal="100" zoomScaleSheetLayoutView="100" workbookViewId="0">
      <selection activeCell="E30" sqref="E30"/>
    </sheetView>
  </sheetViews>
  <sheetFormatPr defaultRowHeight="12.75" x14ac:dyDescent="0.2"/>
  <cols>
    <col min="1" max="1" width="4.28515625" customWidth="1"/>
    <col min="2" max="2" width="3.42578125" customWidth="1"/>
    <col min="3" max="3" width="6.85546875" customWidth="1"/>
    <col min="4" max="4" width="9.140625" customWidth="1"/>
    <col min="5" max="5" width="39" customWidth="1"/>
    <col min="6" max="6" width="24.7109375" customWidth="1"/>
    <col min="7" max="11" width="9.140625" customWidth="1"/>
    <col min="12" max="12" width="18.28515625" customWidth="1"/>
    <col min="13" max="50" width="9.140625" customWidth="1"/>
  </cols>
  <sheetData>
    <row r="1" spans="1:50" ht="15" customHeight="1" x14ac:dyDescent="0.2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3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3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2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25">
      <c r="A5" s="130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30"/>
      <c r="C5" s="130"/>
      <c r="D5" s="130"/>
      <c r="E5" s="130"/>
      <c r="F5" s="130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2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25">
      <c r="A9" s="130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30"/>
      <c r="C9" s="130"/>
      <c r="D9" s="130"/>
      <c r="E9" s="130"/>
      <c r="F9" s="130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25">
      <c r="A12" s="130" t="str">
        <f>HYPERLINK("http://www.str.com/contact", "For additional support, please contact your regional office.")</f>
        <v>For additional support, please contact your regional office.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25">
      <c r="A14" s="129" t="str">
        <f>HYPERLINK("http://www.hotelnewsnow.com/", "For the latest in industry news, visit HotelNewsNow.com.")</f>
        <v>For the latest in industry news, visit HotelNewsNow.com.</v>
      </c>
      <c r="B14" s="129"/>
      <c r="C14" s="129"/>
      <c r="D14" s="129"/>
      <c r="E14" s="129"/>
      <c r="F14" s="129"/>
      <c r="G14" s="129"/>
      <c r="H14" s="129"/>
      <c r="I14" s="129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25">
      <c r="A15" s="129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29"/>
      <c r="C15" s="129"/>
      <c r="D15" s="129"/>
      <c r="E15" s="129"/>
      <c r="F15" s="129"/>
      <c r="G15" s="129"/>
      <c r="H15" s="129"/>
      <c r="I15" s="129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2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75" x14ac:dyDescent="0.2"/>
  <sheetData>
    <row r="1" spans="1:1" x14ac:dyDescent="0.2">
      <c r="A1" s="4" t="s">
        <v>73</v>
      </c>
    </row>
    <row r="2" spans="1:1" x14ac:dyDescent="0.2">
      <c r="A2" s="4" t="s">
        <v>74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topLeftCell="A13"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Y16" sqref="Y16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2023-09-20T14:14:12Z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</Properties>
</file>