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filterPrivacy="1" codeName="ThisWorkbook"/>
  <xr:revisionPtr revIDLastSave="0" documentId="13_ncr:1_{68D73F13-8D26-4E44-96E4-474EFDD9DE9E}" xr6:coauthVersionLast="47" xr6:coauthVersionMax="47" xr10:uidLastSave="{00000000-0000-0000-0000-000000000000}"/>
  <workbookProtection workbookAlgorithmName="SHA-512" workbookHashValue="VZ/clit1OWhJJjebmyAJHaKemLScimAS10+LC/Z7insQvMd+iaolst0sR9+iVmCceQZm7fDFbHlPoUWXK5u19A==" workbookSaltValue="NfDhLRk3mxrtp2alE46sug==" workbookSpinCount="100000" lockStructure="1"/>
  <bookViews>
    <workbookView xWindow="-110" yWindow="-110" windowWidth="19420" windowHeight="1150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8" l="1"/>
  <c r="F9" i="18"/>
  <c r="E10" i="18"/>
  <c r="F10" i="18"/>
  <c r="E11" i="18"/>
  <c r="F11" i="18"/>
  <c r="E12" i="18"/>
  <c r="F12" i="18"/>
  <c r="C7" i="18"/>
  <c r="D7" i="18"/>
  <c r="C8" i="18"/>
  <c r="D8" i="18"/>
  <c r="C9" i="18"/>
  <c r="D9" i="18"/>
  <c r="C10" i="18"/>
  <c r="D10" i="18"/>
  <c r="C11" i="18"/>
  <c r="D11" i="18"/>
  <c r="C12" i="18"/>
  <c r="D12" i="18"/>
  <c r="F18" i="18"/>
  <c r="C13" i="18"/>
  <c r="D13" i="18"/>
  <c r="C15" i="18"/>
  <c r="D15" i="18"/>
  <c r="C16" i="18"/>
  <c r="D16" i="18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E7" i="18"/>
  <c r="F7" i="18"/>
  <c r="G7" i="18"/>
  <c r="H7" i="18"/>
  <c r="I7" i="18"/>
  <c r="J7" i="18"/>
  <c r="K7" i="18"/>
  <c r="L7" i="18"/>
  <c r="M7" i="18"/>
  <c r="B8" i="18"/>
  <c r="E8" i="18"/>
  <c r="F8" i="18"/>
  <c r="G8" i="18"/>
  <c r="H8" i="18"/>
  <c r="I8" i="18"/>
  <c r="J8" i="18"/>
  <c r="K8" i="18"/>
  <c r="L8" i="18"/>
  <c r="M8" i="18"/>
  <c r="B9" i="18"/>
  <c r="G9" i="18"/>
  <c r="H9" i="18"/>
  <c r="I9" i="18"/>
  <c r="J9" i="18"/>
  <c r="K9" i="18"/>
  <c r="L9" i="18"/>
  <c r="M9" i="18"/>
  <c r="B10" i="18"/>
  <c r="G10" i="18"/>
  <c r="H10" i="18"/>
  <c r="I10" i="18"/>
  <c r="J10" i="18"/>
  <c r="K10" i="18"/>
  <c r="L10" i="18"/>
  <c r="M10" i="18"/>
  <c r="B11" i="18"/>
  <c r="G11" i="18"/>
  <c r="H11" i="18"/>
  <c r="I11" i="18"/>
  <c r="J11" i="18"/>
  <c r="K11" i="18"/>
  <c r="L11" i="18"/>
  <c r="M11" i="18"/>
  <c r="B12" i="18"/>
  <c r="G12" i="18"/>
  <c r="H12" i="18"/>
  <c r="I12" i="18"/>
  <c r="J12" i="18"/>
  <c r="K12" i="18"/>
  <c r="L12" i="18"/>
  <c r="M12" i="18"/>
  <c r="B13" i="18"/>
  <c r="E13" i="18"/>
  <c r="F13" i="18"/>
  <c r="G13" i="18"/>
  <c r="H13" i="18"/>
  <c r="I13" i="18"/>
  <c r="J13" i="18"/>
  <c r="K13" i="18"/>
  <c r="L13" i="18"/>
  <c r="M13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<sst xmlns="http://schemas.openxmlformats.org/spreadsheetml/2006/main" count="453" uniqueCount="84">
  <si>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</si>
  <si>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</si>
  <si>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</si>
  <si>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</si>
  <si>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</si>
  <si>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</si>
  <si>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</si>
  <si>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</si>
  <si>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</si>
  <si>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</si>
  <si>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</si>
  <si>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</si>
  <si>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</si>
  <si>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</si>
  <si>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</si>
  <si>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</si>
  <si>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</si>
  <si>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</si>
  <si>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</si>
  <si>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</si>
  <si>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</si>
  <si>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</si>
  <si>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</si>
  <si>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</si>
  <si>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</si>
  <si>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</si>
  <si>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</si>
  <si>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</si>
  <si>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</si>
  <si>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</si>
  <si>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</si>
  <si>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CBD/Airport,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</si>
  <si>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</si>
  <si>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</si>
  <si>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</si>
  <si>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</si>
  <si>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</si>
  <si>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</si>
  <si>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</si>
  <si>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</si>
  <si>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</si>
  <si>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</si>
  <si>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</si>
  <si>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</si>
  <si>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</si>
  <si>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</si>
  <si>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</si>
  <si>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</si>
  <si>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</si>
  <si>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</si>
  <si>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</si>
  <si>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</si>
  <si>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</si>
  <si>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</si>
  <si>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</si>
  <si>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</si>
  <si>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</si>
  <si>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</si>
  <si>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</si>
  <si>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</si>
  <si>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</si>
  <si>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</si>
  <si>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</si>
  <si>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</si>
  <si>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</si>
  <si>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</si>
  <si>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</si>
  <si>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</si>
  <si>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</si>
  <si>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</si>
  <si>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</si>
  <si>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</si>
  <si>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</si>
  <si>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</si>
  <si>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</si>
  <si>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</si>
  <si>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Virginia Regional</t>
  </si>
  <si>
    <t>SOURCE: STR, LLC
PUBLICATION OR OTHER RE-USE OF THIS DATA WITHOUT THE EXPRESS WRITTEN PERMISSION OF STR IS STRICTLY PROHIBITED.</t>
  </si>
  <si>
    <t>Percent Change from YTD 2022</t>
  </si>
  <si>
    <t>Percent Change from February 2022</t>
  </si>
  <si>
    <t>April 2023 Monthly Report</t>
  </si>
  <si>
    <t>Current Month - April 2023 vs April 2022</t>
  </si>
  <si>
    <t>Year to Date - April 2023 vs April 2022</t>
  </si>
  <si>
    <t>YTD April 2023 Monthly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</si>
</sst>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#,##0.00;\-#,##0.00"/>
    <numFmt numFmtId="168" formatCode="0.0&quot;%&quot;"/>
    <numFmt numFmtId="169" formatCode="&quot;$&quot;#,##0.00"/>
    <numFmt numFmtId="170" formatCode="mmmm\ yyyy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8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8" fontId="18" fillId="0" borderId="13" xfId="0" applyNumberFormat="1" applyFont="1" applyBorder="1" applyAlignment="1">
      <alignment horizontal="center" vertical="center"/>
    </xf>
    <xf numFmtId="169" fontId="18" fillId="0" borderId="13" xfId="0" applyNumberFormat="1" applyFont="1" applyBorder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9" fontId="18" fillId="5" borderId="0" xfId="0" applyNumberFormat="1" applyFont="1" applyFill="1" applyAlignment="1">
      <alignment horizontal="center" vertical="center"/>
    </xf>
    <xf numFmtId="168" fontId="18" fillId="0" borderId="14" xfId="0" applyNumberFormat="1" applyFont="1" applyBorder="1" applyAlignment="1">
      <alignment horizontal="center" vertical="center"/>
    </xf>
    <xf numFmtId="168" fontId="18" fillId="0" borderId="15" xfId="0" applyNumberFormat="1" applyFont="1" applyBorder="1" applyAlignment="1">
      <alignment horizontal="center" vertical="center"/>
    </xf>
    <xf numFmtId="168" fontId="18" fillId="5" borderId="8" xfId="0" applyNumberFormat="1" applyFont="1" applyFill="1" applyBorder="1" applyAlignment="1">
      <alignment horizontal="center" vertical="center"/>
    </xf>
    <xf numFmtId="168" fontId="18" fillId="0" borderId="16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9" fontId="18" fillId="0" borderId="17" xfId="0" applyNumberFormat="1" applyFont="1" applyBorder="1" applyAlignment="1">
      <alignment horizontal="center" vertical="center"/>
    </xf>
    <xf numFmtId="168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1" fillId="0" borderId="7" xfId="0" applyFont="1" applyBorder="1"/>
    <xf numFmtId="167" fontId="1" fillId="0" borderId="3" xfId="0" applyNumberFormat="1" applyFont="1" applyBorder="1"/>
    <xf numFmtId="167" fontId="1" fillId="0" borderId="0" xfId="0" applyNumberFormat="1" applyFont="1"/>
    <xf numFmtId="166" fontId="23" fillId="2" borderId="1" xfId="0" applyNumberFormat="1" applyFont="1" applyFill="1" applyBorder="1"/>
    <xf numFmtId="166" fontId="23" fillId="2" borderId="7" xfId="0" applyNumberFormat="1" applyFont="1" applyFill="1" applyBorder="1"/>
    <xf numFmtId="167" fontId="23" fillId="2" borderId="1" xfId="0" applyNumberFormat="1" applyFont="1" applyFill="1" applyBorder="1"/>
    <xf numFmtId="167" fontId="23" fillId="2" borderId="7" xfId="0" applyNumberFormat="1" applyFont="1" applyFill="1" applyBorder="1"/>
    <xf numFmtId="165" fontId="23" fillId="0" borderId="7" xfId="0" applyNumberFormat="1" applyFont="1" applyBorder="1"/>
    <xf numFmtId="2" fontId="23" fillId="0" borderId="7" xfId="0" applyNumberFormat="1" applyFont="1" applyBorder="1"/>
    <xf numFmtId="165" fontId="23" fillId="0" borderId="0" xfId="0" applyNumberFormat="1" applyFont="1"/>
    <xf numFmtId="2" fontId="23" fillId="0" borderId="0" xfId="0" applyNumberFormat="1" applyFont="1"/>
    <xf numFmtId="166" fontId="23" fillId="0" borderId="3" xfId="0" applyNumberFormat="1" applyFont="1" applyBorder="1"/>
    <xf numFmtId="166" fontId="23" fillId="0" borderId="0" xfId="0" applyNumberFormat="1" applyFont="1"/>
    <xf numFmtId="167" fontId="23" fillId="0" borderId="3" xfId="0" applyNumberFormat="1" applyFont="1" applyBorder="1"/>
    <xf numFmtId="167" fontId="23" fillId="0" borderId="0" xfId="0" applyNumberFormat="1" applyFont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67" fontId="23" fillId="2" borderId="3" xfId="0" applyNumberFormat="1" applyFont="1" applyFill="1" applyBorder="1"/>
    <xf numFmtId="167" fontId="23" fillId="2" borderId="0" xfId="0" applyNumberFormat="1" applyFont="1" applyFill="1"/>
    <xf numFmtId="0" fontId="23" fillId="0" borderId="7" xfId="0" applyFont="1" applyBorder="1"/>
    <xf numFmtId="0" fontId="23" fillId="0" borderId="0" xfId="0" applyFont="1"/>
    <xf numFmtId="0" fontId="3" fillId="6" borderId="0" xfId="0" applyFont="1" applyFill="1" applyAlignment="1">
      <alignment horizontal="right"/>
    </xf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70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3474719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347471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32" sqref="C32"/>
    </sheetView>
  </sheetViews>
  <sheetFormatPr defaultColWidth="9.1796875" defaultRowHeight="16" x14ac:dyDescent="0.45"/>
  <cols>
    <col min="1" max="1" width="39" style="20" bestFit="1" customWidth="1"/>
    <col min="2" max="6" width="13.1796875" style="20" customWidth="1"/>
    <col min="7" max="7" width="13.1796875" style="21" customWidth="1"/>
    <col min="8" max="9" width="13.1796875" style="20" customWidth="1"/>
    <col min="10" max="11" width="13.1796875" style="21" customWidth="1"/>
    <col min="12" max="13" width="13.1796875" style="20" customWidth="1"/>
    <col min="14" max="16384" width="9.1796875" style="20"/>
  </cols>
  <sheetData>
    <row r="1" spans="1:13" ht="16.5" x14ac:dyDescent="0.45">
      <c r="A1" s="99" t="str">
        <f>'Current month raw data'!A1</f>
        <v>April 2023 Monthly Report</v>
      </c>
      <c r="B1" s="100" t="str">
        <f>'Current month raw data'!F1</f>
        <v>Current Month - April 2023 vs April 2022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6.5" x14ac:dyDescent="0.45">
      <c r="A2" s="99"/>
      <c r="B2" s="103" t="s">
        <v>46</v>
      </c>
      <c r="C2" s="104"/>
      <c r="D2" s="104" t="s">
        <v>2</v>
      </c>
      <c r="E2" s="104"/>
      <c r="F2" s="104" t="s">
        <v>3</v>
      </c>
      <c r="G2" s="104"/>
      <c r="H2" s="104" t="str">
        <f>'Current month raw data'!L7</f>
        <v>Percent Change from February 2022</v>
      </c>
      <c r="I2" s="104"/>
      <c r="J2" s="104"/>
      <c r="K2" s="104"/>
      <c r="L2" s="104"/>
      <c r="M2" s="105"/>
    </row>
    <row r="3" spans="1:13" ht="33" x14ac:dyDescent="0.45">
      <c r="A3" s="99"/>
      <c r="B3" s="64">
        <v>2023</v>
      </c>
      <c r="C3" s="64">
        <v>2022</v>
      </c>
      <c r="D3" s="64">
        <v>2023</v>
      </c>
      <c r="E3" s="64">
        <v>2022</v>
      </c>
      <c r="F3" s="64">
        <v>2023</v>
      </c>
      <c r="G3" s="64">
        <v>2022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44</v>
      </c>
      <c r="M3" s="66" t="s">
        <v>45</v>
      </c>
    </row>
    <row r="4" spans="1:13" x14ac:dyDescent="0.45">
      <c r="A4" s="22" t="s">
        <v>10</v>
      </c>
      <c r="B4" s="56">
        <f>VLOOKUP($A4,'Current month raw data'!$B:$Q,5,FALSE)</f>
        <v>64.448656208163797</v>
      </c>
      <c r="C4" s="52">
        <f>VLOOKUP($A4,'Current month raw data'!$B:$Q,6,FALSE)</f>
        <v>65.396016458583702</v>
      </c>
      <c r="D4" s="53">
        <f>VLOOKUP($A4,'Current month raw data'!$B:$Q,7,FALSE)</f>
        <v>155.76765549084499</v>
      </c>
      <c r="E4" s="53">
        <f>VLOOKUP($A4,'Current month raw data'!$B:$Q,8,FALSE)</f>
        <v>150.61203721164401</v>
      </c>
      <c r="F4" s="53">
        <f>VLOOKUP($A4,'Current month raw data'!$B:$Q,9,FALSE)</f>
        <v>100.39016077081099</v>
      </c>
      <c r="G4" s="53">
        <f>VLOOKUP($A4,'Current month raw data'!$B:$Q,10,FALSE)</f>
        <v>98.494272643535396</v>
      </c>
      <c r="H4" s="52">
        <f>VLOOKUP($A4,'Current month raw data'!$B:$Q,11,FALSE)</f>
        <v>-1.4486513119953499</v>
      </c>
      <c r="I4" s="52">
        <f>VLOOKUP($A4,'Current month raw data'!$B:$Q,12,FALSE)</f>
        <v>3.4231117078350701</v>
      </c>
      <c r="J4" s="52">
        <f>VLOOKUP($A4,'Current month raw data'!$B:$Q,13,FALSE)</f>
        <v>1.92487144317309</v>
      </c>
      <c r="K4" s="52">
        <f>VLOOKUP($A4,'Current month raw data'!$B:$Q,14,FALSE)</f>
        <v>2.2322156368658801</v>
      </c>
      <c r="L4" s="52">
        <f>VLOOKUP($A4,'Current month raw data'!$B:$Q,15,FALSE)</f>
        <v>0.30153993754521902</v>
      </c>
      <c r="M4" s="57">
        <f>VLOOKUP($A4,'Current month raw data'!$B:$Q,16,FALSE)</f>
        <v>-1.1514796367115701</v>
      </c>
    </row>
    <row r="5" spans="1:13" x14ac:dyDescent="0.45">
      <c r="A5" s="22" t="s">
        <v>13</v>
      </c>
      <c r="B5" s="56">
        <f>VLOOKUP($A5,'Current month raw data'!$B:$Q,5,FALSE)</f>
        <v>66.5184451773886</v>
      </c>
      <c r="C5" s="52">
        <f>VLOOKUP($A5,'Current month raw data'!$B:$Q,6,FALSE)</f>
        <v>66.7508492474458</v>
      </c>
      <c r="D5" s="53">
        <f>VLOOKUP($A5,'Current month raw data'!$B:$Q,7,FALSE)</f>
        <v>134.768400927779</v>
      </c>
      <c r="E5" s="53">
        <f>VLOOKUP($A5,'Current month raw data'!$B:$Q,8,FALSE)</f>
        <v>123.059731213368</v>
      </c>
      <c r="F5" s="53">
        <f>VLOOKUP($A5,'Current month raw data'!$B:$Q,9,FALSE)</f>
        <v>89.645844887588297</v>
      </c>
      <c r="G5" s="53">
        <f>VLOOKUP($A5,'Current month raw data'!$B:$Q,10,FALSE)</f>
        <v>82.143415666547895</v>
      </c>
      <c r="H5" s="52">
        <f>VLOOKUP($A5,'Current month raw data'!$B:$Q,11,FALSE)</f>
        <v>-0.34816646181649302</v>
      </c>
      <c r="I5" s="52">
        <f>VLOOKUP($A5,'Current month raw data'!$B:$Q,12,FALSE)</f>
        <v>9.5146231825499505</v>
      </c>
      <c r="J5" s="52">
        <f>VLOOKUP($A5,'Current month raw data'!$B:$Q,13,FALSE)</f>
        <v>9.1333299938435992</v>
      </c>
      <c r="K5" s="52">
        <f>VLOOKUP($A5,'Current month raw data'!$B:$Q,14,FALSE)</f>
        <v>10.085134695058301</v>
      </c>
      <c r="L5" s="52">
        <f>VLOOKUP($A5,'Current month raw data'!$B:$Q,15,FALSE)</f>
        <v>0.87214850061705596</v>
      </c>
      <c r="M5" s="57">
        <f>VLOOKUP($A5,'Current month raw data'!$B:$Q,16,FALSE)</f>
        <v>0.52094551022417901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18</v>
      </c>
      <c r="B7" s="56">
        <f>VLOOKUP($A7,'Current month raw data'!$B:$Q,5,FALSE)</f>
        <v>73.733996671485002</v>
      </c>
      <c r="C7" s="52">
        <f>VLOOKUP($A7,'Current month raw data'!$B:$Q,6,FALSE)</f>
        <v>69.339328256551497</v>
      </c>
      <c r="D7" s="53">
        <f>VLOOKUP($A7,'Current month raw data'!$B:$Q,7,FALSE)</f>
        <v>201.03562494286999</v>
      </c>
      <c r="E7" s="53">
        <f>VLOOKUP($A7,'Current month raw data'!$B:$Q,8,FALSE)</f>
        <v>175.96337484719501</v>
      </c>
      <c r="F7" s="53">
        <f>VLOOKUP($A7,'Current month raw data'!$B:$Q,9,FALSE)</f>
        <v>148.231601003875</v>
      </c>
      <c r="G7" s="53">
        <f>VLOOKUP($A7,'Current month raw data'!$B:$Q,10,FALSE)</f>
        <v>122.011822096602</v>
      </c>
      <c r="H7" s="52">
        <f>VLOOKUP($A7,'Current month raw data'!$B:$Q,11,FALSE)</f>
        <v>6.3379160505759398</v>
      </c>
      <c r="I7" s="52">
        <f>VLOOKUP($A7,'Current month raw data'!$B:$Q,12,FALSE)</f>
        <v>14.2485617347632</v>
      </c>
      <c r="J7" s="52">
        <f>VLOOKUP($A7,'Current month raw data'!$B:$Q,13,FALSE)</f>
        <v>21.4895396665029</v>
      </c>
      <c r="K7" s="52">
        <f>VLOOKUP($A7,'Current month raw data'!$B:$Q,14,FALSE)</f>
        <v>23.314715118853101</v>
      </c>
      <c r="L7" s="52">
        <f>VLOOKUP($A7,'Current month raw data'!$B:$Q,15,FALSE)</f>
        <v>1.5023313590292899</v>
      </c>
      <c r="M7" s="57">
        <f>VLOOKUP($A7,'Current month raw data'!$B:$Q,16,FALSE)</f>
        <v>7.9354639099419897</v>
      </c>
    </row>
    <row r="8" spans="1:13" x14ac:dyDescent="0.45">
      <c r="A8" s="24" t="s">
        <v>20</v>
      </c>
      <c r="B8" s="56">
        <f>VLOOKUP($A8,'Current month raw data'!$B:$Q,5,FALSE)</f>
        <v>80.695691048522903</v>
      </c>
      <c r="C8" s="52">
        <f>VLOOKUP($A8,'Current month raw data'!$B:$Q,6,FALSE)</f>
        <v>77.379580074104496</v>
      </c>
      <c r="D8" s="53">
        <f>VLOOKUP($A8,'Current month raw data'!$B:$Q,7,FALSE)</f>
        <v>207.27344723104099</v>
      </c>
      <c r="E8" s="53">
        <f>VLOOKUP($A8,'Current month raw data'!$B:$Q,8,FALSE)</f>
        <v>175.67908147340199</v>
      </c>
      <c r="F8" s="53">
        <f>VLOOKUP($A8,'Current month raw data'!$B:$Q,9,FALSE)</f>
        <v>167.26074060318399</v>
      </c>
      <c r="G8" s="53">
        <f>VLOOKUP($A8,'Current month raw data'!$B:$Q,10,FALSE)</f>
        <v>135.93973552216201</v>
      </c>
      <c r="H8" s="52">
        <f>VLOOKUP($A8,'Current month raw data'!$B:$Q,11,FALSE)</f>
        <v>4.2855117218814804</v>
      </c>
      <c r="I8" s="52">
        <f>VLOOKUP($A8,'Current month raw data'!$B:$Q,12,FALSE)</f>
        <v>17.984136467848199</v>
      </c>
      <c r="J8" s="52">
        <f>VLOOKUP($A8,'Current month raw data'!$B:$Q,13,FALSE)</f>
        <v>23.040360466138502</v>
      </c>
      <c r="K8" s="52">
        <f>VLOOKUP($A8,'Current month raw data'!$B:$Q,14,FALSE)</f>
        <v>22.7490957182256</v>
      </c>
      <c r="L8" s="52">
        <f>VLOOKUP($A8,'Current month raw data'!$B:$Q,15,FALSE)</f>
        <v>-0.23672293124742599</v>
      </c>
      <c r="M8" s="57">
        <f>VLOOKUP($A8,'Current month raw data'!$B:$Q,16,FALSE)</f>
        <v>4.0386440016670599</v>
      </c>
    </row>
    <row r="9" spans="1:13" x14ac:dyDescent="0.45">
      <c r="A9" s="24" t="s">
        <v>22</v>
      </c>
      <c r="B9" s="56">
        <f>VLOOKUP($A9,'Current month raw data'!$B:$Q,5,FALSE)</f>
        <v>73.378545482649301</v>
      </c>
      <c r="C9" s="52">
        <f>VLOOKUP($A9,'Current month raw data'!$B:$Q,6,FALSE)</f>
        <v>69.046239285283093</v>
      </c>
      <c r="D9" s="53">
        <f>VLOOKUP($A9,'Current month raw data'!$B:$Q,7,FALSE)</f>
        <v>169.55645240113901</v>
      </c>
      <c r="E9" s="53">
        <f>VLOOKUP($A9,'Current month raw data'!$B:$Q,8,FALSE)</f>
        <v>146.24504310118701</v>
      </c>
      <c r="F9" s="53">
        <f>VLOOKUP($A9,'Current month raw data'!$B:$Q,9,FALSE)</f>
        <v>124.418058543936</v>
      </c>
      <c r="G9" s="53">
        <f>VLOOKUP($A9,'Current month raw data'!$B:$Q,10,FALSE)</f>
        <v>100.97670240251099</v>
      </c>
      <c r="H9" s="52">
        <f>VLOOKUP($A9,'Current month raw data'!$B:$Q,11,FALSE)</f>
        <v>6.2744998745929603</v>
      </c>
      <c r="I9" s="52">
        <f>VLOOKUP($A9,'Current month raw data'!$B:$Q,12,FALSE)</f>
        <v>15.9399654207925</v>
      </c>
      <c r="J9" s="52">
        <f>VLOOKUP($A9,'Current month raw data'!$B:$Q,13,FALSE)</f>
        <v>23.214618405723201</v>
      </c>
      <c r="K9" s="52">
        <f>VLOOKUP($A9,'Current month raw data'!$B:$Q,14,FALSE)</f>
        <v>28.316950183239001</v>
      </c>
      <c r="L9" s="52">
        <f>VLOOKUP($A9,'Current month raw data'!$B:$Q,15,FALSE)</f>
        <v>4.1410117107328199</v>
      </c>
      <c r="M9" s="57">
        <f>VLOOKUP($A9,'Current month raw data'!$B:$Q,16,FALSE)</f>
        <v>10.6753393599225</v>
      </c>
    </row>
    <row r="10" spans="1:13" x14ac:dyDescent="0.45">
      <c r="A10" s="24" t="s">
        <v>23</v>
      </c>
      <c r="B10" s="56">
        <f>VLOOKUP($A10,'Current month raw data'!$B:$Q,5,FALSE)</f>
        <v>69.184286539572497</v>
      </c>
      <c r="C10" s="52">
        <f>VLOOKUP($A10,'Current month raw data'!$B:$Q,6,FALSE)</f>
        <v>62.0624663435648</v>
      </c>
      <c r="D10" s="53">
        <f>VLOOKUP($A10,'Current month raw data'!$B:$Q,7,FALSE)</f>
        <v>161.42564972694899</v>
      </c>
      <c r="E10" s="53">
        <f>VLOOKUP($A10,'Current month raw data'!$B:$Q,8,FALSE)</f>
        <v>139.310138332816</v>
      </c>
      <c r="F10" s="53">
        <f>VLOOKUP($A10,'Current month raw data'!$B:$Q,9,FALSE)</f>
        <v>111.681184055459</v>
      </c>
      <c r="G10" s="53">
        <f>VLOOKUP($A10,'Current month raw data'!$B:$Q,10,FALSE)</f>
        <v>86.459307715978099</v>
      </c>
      <c r="H10" s="52">
        <f>VLOOKUP($A10,'Current month raw data'!$B:$Q,11,FALSE)</f>
        <v>11.4752452095324</v>
      </c>
      <c r="I10" s="52">
        <f>VLOOKUP($A10,'Current month raw data'!$B:$Q,12,FALSE)</f>
        <v>15.8750193336954</v>
      </c>
      <c r="J10" s="52">
        <f>VLOOKUP($A10,'Current month raw data'!$B:$Q,13,FALSE)</f>
        <v>29.171961938830002</v>
      </c>
      <c r="K10" s="52">
        <f>VLOOKUP($A10,'Current month raw data'!$B:$Q,14,FALSE)</f>
        <v>29.0080002977814</v>
      </c>
      <c r="L10" s="52">
        <f>VLOOKUP($A10,'Current month raw data'!$B:$Q,15,FALSE)</f>
        <v>-0.126932840987768</v>
      </c>
      <c r="M10" s="57">
        <f>VLOOKUP($A10,'Current month raw data'!$B:$Q,16,FALSE)</f>
        <v>11.3337465137898</v>
      </c>
    </row>
    <row r="11" spans="1:13" x14ac:dyDescent="0.45">
      <c r="A11" s="24" t="s">
        <v>21</v>
      </c>
      <c r="B11" s="56">
        <f>VLOOKUP($A11,'Current month raw data'!$B:$Q,5,FALSE)</f>
        <v>67.040142276422699</v>
      </c>
      <c r="C11" s="52">
        <f>VLOOKUP($A11,'Current month raw data'!$B:$Q,6,FALSE)</f>
        <v>68.164654015717801</v>
      </c>
      <c r="D11" s="53">
        <f>VLOOKUP($A11,'Current month raw data'!$B:$Q,7,FALSE)</f>
        <v>139.791956076856</v>
      </c>
      <c r="E11" s="53">
        <f>VLOOKUP($A11,'Current month raw data'!$B:$Q,8,FALSE)</f>
        <v>122.649084403076</v>
      </c>
      <c r="F11" s="53">
        <f>VLOOKUP($A11,'Current month raw data'!$B:$Q,9,FALSE)</f>
        <v>93.716726244918604</v>
      </c>
      <c r="G11" s="53">
        <f>VLOOKUP($A11,'Current month raw data'!$B:$Q,10,FALSE)</f>
        <v>83.603324036802704</v>
      </c>
      <c r="H11" s="52">
        <f>VLOOKUP($A11,'Current month raw data'!$B:$Q,11,FALSE)</f>
        <v>-1.6496991813906701</v>
      </c>
      <c r="I11" s="52">
        <f>VLOOKUP($A11,'Current month raw data'!$B:$Q,12,FALSE)</f>
        <v>13.9771705245193</v>
      </c>
      <c r="J11" s="52">
        <f>VLOOKUP($A11,'Current month raw data'!$B:$Q,13,FALSE)</f>
        <v>12.096890075404101</v>
      </c>
      <c r="K11" s="52">
        <f>VLOOKUP($A11,'Current month raw data'!$B:$Q,14,FALSE)</f>
        <v>26.8583551859662</v>
      </c>
      <c r="L11" s="52">
        <f>VLOOKUP($A11,'Current month raw data'!$B:$Q,15,FALSE)</f>
        <v>13.168487636572699</v>
      </c>
      <c r="M11" s="57">
        <f>VLOOKUP($A11,'Current month raw data'!$B:$Q,16,FALSE)</f>
        <v>11.301548022439899</v>
      </c>
    </row>
    <row r="12" spans="1:13" x14ac:dyDescent="0.45">
      <c r="A12" s="24" t="s">
        <v>24</v>
      </c>
      <c r="B12" s="56">
        <f>VLOOKUP($A12,'Current month raw data'!$B:$Q,5,FALSE)</f>
        <v>70.544868012116893</v>
      </c>
      <c r="C12" s="52">
        <f>VLOOKUP($A12,'Current month raw data'!$B:$Q,6,FALSE)</f>
        <v>70.514829104797499</v>
      </c>
      <c r="D12" s="53">
        <f>VLOOKUP($A12,'Current month raw data'!$B:$Q,7,FALSE)</f>
        <v>102.667565498165</v>
      </c>
      <c r="E12" s="53">
        <f>VLOOKUP($A12,'Current month raw data'!$B:$Q,8,FALSE)</f>
        <v>96.306480208252694</v>
      </c>
      <c r="F12" s="53">
        <f>VLOOKUP($A12,'Current month raw data'!$B:$Q,9,FALSE)</f>
        <v>72.426698571934296</v>
      </c>
      <c r="G12" s="53">
        <f>VLOOKUP($A12,'Current month raw data'!$B:$Q,10,FALSE)</f>
        <v>67.910349935694995</v>
      </c>
      <c r="H12" s="52">
        <f>VLOOKUP($A12,'Current month raw data'!$B:$Q,11,FALSE)</f>
        <v>4.2599418733243098E-2</v>
      </c>
      <c r="I12" s="52">
        <f>VLOOKUP($A12,'Current month raw data'!$B:$Q,12,FALSE)</f>
        <v>6.6050438933676601</v>
      </c>
      <c r="J12" s="52">
        <f>VLOOKUP($A12,'Current month raw data'!$B:$Q,13,FALSE)</f>
        <v>6.6504570224065498</v>
      </c>
      <c r="K12" s="52">
        <f>VLOOKUP($A12,'Current month raw data'!$B:$Q,14,FALSE)</f>
        <v>5.6529080265229403</v>
      </c>
      <c r="L12" s="52">
        <f>VLOOKUP($A12,'Current month raw data'!$B:$Q,15,FALSE)</f>
        <v>-0.935344323629135</v>
      </c>
      <c r="M12" s="57">
        <f>VLOOKUP($A12,'Current month raw data'!$B:$Q,16,FALSE)</f>
        <v>-0.893143356140913</v>
      </c>
    </row>
    <row r="13" spans="1:13" x14ac:dyDescent="0.45">
      <c r="A13" s="24" t="s">
        <v>25</v>
      </c>
      <c r="B13" s="56">
        <f>VLOOKUP($A13,'Current month raw data'!$B:$Q,5,FALSE)</f>
        <v>72.1921836463669</v>
      </c>
      <c r="C13" s="52">
        <f>VLOOKUP($A13,'Current month raw data'!$B:$Q,6,FALSE)</f>
        <v>70.226890756302495</v>
      </c>
      <c r="D13" s="53">
        <f>VLOOKUP($A13,'Current month raw data'!$B:$Q,7,FALSE)</f>
        <v>131.28574727897799</v>
      </c>
      <c r="E13" s="53">
        <f>VLOOKUP($A13,'Current month raw data'!$B:$Q,8,FALSE)</f>
        <v>112.176188956696</v>
      </c>
      <c r="F13" s="53">
        <f>VLOOKUP($A13,'Current month raw data'!$B:$Q,9,FALSE)</f>
        <v>94.778047777145304</v>
      </c>
      <c r="G13" s="53">
        <f>VLOOKUP($A13,'Current month raw data'!$B:$Q,10,FALSE)</f>
        <v>78.777849673202596</v>
      </c>
      <c r="H13" s="52">
        <f>VLOOKUP($A13,'Current month raw data'!$B:$Q,11,FALSE)</f>
        <v>2.7984905338956798</v>
      </c>
      <c r="I13" s="52">
        <f>VLOOKUP($A13,'Current month raw data'!$B:$Q,12,FALSE)</f>
        <v>17.035307136043901</v>
      </c>
      <c r="J13" s="52">
        <f>VLOOKUP($A13,'Current month raw data'!$B:$Q,13,FALSE)</f>
        <v>20.3105291275619</v>
      </c>
      <c r="K13" s="52">
        <f>VLOOKUP($A13,'Current month raw data'!$B:$Q,14,FALSE)</f>
        <v>18.423305141247202</v>
      </c>
      <c r="L13" s="52">
        <f>VLOOKUP($A13,'Current month raw data'!$B:$Q,15,FALSE)</f>
        <v>-1.5686274509803899</v>
      </c>
      <c r="M13" s="57">
        <f>VLOOKUP($A13,'Current month raw data'!$B:$Q,16,FALSE)</f>
        <v>1.1859651921875201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15</v>
      </c>
      <c r="B15" s="56">
        <f>VLOOKUP($A15,'Current month raw data'!$B:$Q,5,FALSE)</f>
        <v>66.315871856412301</v>
      </c>
      <c r="C15" s="52">
        <f>VLOOKUP($A15,'Current month raw data'!$B:$Q,6,FALSE)</f>
        <v>67.111588958234904</v>
      </c>
      <c r="D15" s="53">
        <f>VLOOKUP($A15,'Current month raw data'!$B:$Q,7,FALSE)</f>
        <v>132.73387058848201</v>
      </c>
      <c r="E15" s="53">
        <f>VLOOKUP($A15,'Current month raw data'!$B:$Q,8,FALSE)</f>
        <v>123.989027606053</v>
      </c>
      <c r="F15" s="53">
        <f>VLOOKUP($A15,'Current month raw data'!$B:$Q,9,FALSE)</f>
        <v>88.023623529513998</v>
      </c>
      <c r="G15" s="53">
        <f>VLOOKUP($A15,'Current month raw data'!$B:$Q,10,FALSE)</f>
        <v>83.211006560287402</v>
      </c>
      <c r="H15" s="52">
        <f>VLOOKUP($A15,'Current month raw data'!$B:$Q,11,FALSE)</f>
        <v>-1.1856627360109</v>
      </c>
      <c r="I15" s="52">
        <f>VLOOKUP($A15,'Current month raw data'!$B:$Q,12,FALSE)</f>
        <v>7.0529168195535101</v>
      </c>
      <c r="J15" s="52">
        <f>VLOOKUP($A15,'Current month raw data'!$B:$Q,13,FALSE)</f>
        <v>5.7836302770113202</v>
      </c>
      <c r="K15" s="52">
        <f>VLOOKUP($A15,'Current month raw data'!$B:$Q,14,FALSE)</f>
        <v>6.3328818319189697</v>
      </c>
      <c r="L15" s="52">
        <f>VLOOKUP($A15,'Current month raw data'!$B:$Q,15,FALSE)</f>
        <v>0.51922169192846201</v>
      </c>
      <c r="M15" s="57">
        <f>VLOOKUP($A15,'Current month raw data'!$B:$Q,16,FALSE)</f>
        <v>-0.67259726220091898</v>
      </c>
    </row>
    <row r="16" spans="1:13" x14ac:dyDescent="0.45">
      <c r="A16" s="24" t="s">
        <v>30</v>
      </c>
      <c r="B16" s="56">
        <f>VLOOKUP($A16,'Current month raw data'!$B:$Q,5,FALSE)</f>
        <v>74.410498137802605</v>
      </c>
      <c r="C16" s="52">
        <f>VLOOKUP($A16,'Current month raw data'!$B:$Q,6,FALSE)</f>
        <v>76.469903364768797</v>
      </c>
      <c r="D16" s="53">
        <f>VLOOKUP($A16,'Current month raw data'!$B:$Q,7,FALSE)</f>
        <v>103.142108716869</v>
      </c>
      <c r="E16" s="53">
        <f>VLOOKUP($A16,'Current month raw data'!$B:$Q,8,FALSE)</f>
        <v>94.170242314250899</v>
      </c>
      <c r="F16" s="53">
        <f>VLOOKUP($A16,'Current month raw data'!$B:$Q,9,FALSE)</f>
        <v>76.748556886056704</v>
      </c>
      <c r="G16" s="53">
        <f>VLOOKUP($A16,'Current month raw data'!$B:$Q,10,FALSE)</f>
        <v>72.011893296076295</v>
      </c>
      <c r="H16" s="52">
        <f>VLOOKUP($A16,'Current month raw data'!$B:$Q,11,FALSE)</f>
        <v>-2.6930924930592801</v>
      </c>
      <c r="I16" s="52">
        <f>VLOOKUP($A16,'Current month raw data'!$B:$Q,12,FALSE)</f>
        <v>9.52728397223337</v>
      </c>
      <c r="J16" s="52">
        <f>VLOOKUP($A16,'Current month raw data'!$B:$Q,13,FALSE)</f>
        <v>6.5776129097254197</v>
      </c>
      <c r="K16" s="52">
        <f>VLOOKUP($A16,'Current month raw data'!$B:$Q,14,FALSE)</f>
        <v>6.61483876124821</v>
      </c>
      <c r="L16" s="52">
        <f>VLOOKUP($A16,'Current month raw data'!$B:$Q,15,FALSE)</f>
        <v>3.49283967865874E-2</v>
      </c>
      <c r="M16" s="57">
        <f>VLOOKUP($A16,'Current month raw data'!$B:$Q,16,FALSE)</f>
        <v>-2.6591047503045</v>
      </c>
    </row>
    <row r="17" spans="1:13" x14ac:dyDescent="0.45">
      <c r="A17" s="24" t="s">
        <v>29</v>
      </c>
      <c r="B17" s="56">
        <f>VLOOKUP($A17,'Current month raw data'!$B:$Q,5,FALSE)</f>
        <v>65.116592143852998</v>
      </c>
      <c r="C17" s="52">
        <f>VLOOKUP($A17,'Current month raw data'!$B:$Q,6,FALSE)</f>
        <v>70.452955082742307</v>
      </c>
      <c r="D17" s="53">
        <f>VLOOKUP($A17,'Current month raw data'!$B:$Q,7,FALSE)</f>
        <v>99.023444818216703</v>
      </c>
      <c r="E17" s="53">
        <f>VLOOKUP($A17,'Current month raw data'!$B:$Q,8,FALSE)</f>
        <v>94.253634327015902</v>
      </c>
      <c r="F17" s="53">
        <f>VLOOKUP($A17,'Current month raw data'!$B:$Q,9,FALSE)</f>
        <v>64.480692689071503</v>
      </c>
      <c r="G17" s="53">
        <f>VLOOKUP($A17,'Current month raw data'!$B:$Q,10,FALSE)</f>
        <v>66.404470656264706</v>
      </c>
      <c r="H17" s="52">
        <f>VLOOKUP($A17,'Current month raw data'!$B:$Q,11,FALSE)</f>
        <v>-7.5743635346764897</v>
      </c>
      <c r="I17" s="52">
        <f>VLOOKUP($A17,'Current month raw data'!$B:$Q,12,FALSE)</f>
        <v>5.0606117475021799</v>
      </c>
      <c r="J17" s="52">
        <f>VLOOKUP($A17,'Current month raw data'!$B:$Q,13,FALSE)</f>
        <v>-2.8970609180086702</v>
      </c>
      <c r="K17" s="52">
        <f>VLOOKUP($A17,'Current month raw data'!$B:$Q,14,FALSE)</f>
        <v>-4.5085565027736303</v>
      </c>
      <c r="L17" s="52">
        <f>VLOOKUP($A17,'Current month raw data'!$B:$Q,15,FALSE)</f>
        <v>-1.6595744680850999</v>
      </c>
      <c r="M17" s="57">
        <f>VLOOKUP($A17,'Current month raw data'!$B:$Q,16,FALSE)</f>
        <v>-9.1082357994201608</v>
      </c>
    </row>
    <row r="18" spans="1:13" x14ac:dyDescent="0.45">
      <c r="A18" s="24" t="s">
        <v>28</v>
      </c>
      <c r="B18" s="56">
        <f>VLOOKUP($A18,'Current month raw data'!$B:$Q,5,FALSE)</f>
        <v>71.8326599918027</v>
      </c>
      <c r="C18" s="52">
        <f>VLOOKUP($A18,'Current month raw data'!$B:$Q,6,FALSE)</f>
        <v>70.456621004566202</v>
      </c>
      <c r="D18" s="53">
        <f>VLOOKUP($A18,'Current month raw data'!$B:$Q,7,FALSE)</f>
        <v>120.740660925311</v>
      </c>
      <c r="E18" s="53">
        <f>VLOOKUP($A18,'Current month raw data'!$B:$Q,8,FALSE)</f>
        <v>110.973951497249</v>
      </c>
      <c r="F18" s="53">
        <f>VLOOKUP($A18,'Current month raw data'!$B:$Q,9,FALSE)</f>
        <v>86.731228434334497</v>
      </c>
      <c r="G18" s="53">
        <f>VLOOKUP($A18,'Current month raw data'!$B:$Q,10,FALSE)</f>
        <v>78.188496420208395</v>
      </c>
      <c r="H18" s="52">
        <f>VLOOKUP($A18,'Current month raw data'!$B:$Q,11,FALSE)</f>
        <v>1.9530300596553001</v>
      </c>
      <c r="I18" s="52">
        <f>VLOOKUP($A18,'Current month raw data'!$B:$Q,12,FALSE)</f>
        <v>8.8009026409263598</v>
      </c>
      <c r="J18" s="52">
        <f>VLOOKUP($A18,'Current month raw data'!$B:$Q,13,FALSE)</f>
        <v>10.925816974679901</v>
      </c>
      <c r="K18" s="52">
        <f>VLOOKUP($A18,'Current month raw data'!$B:$Q,14,FALSE)</f>
        <v>10.906335798534</v>
      </c>
      <c r="L18" s="52">
        <f>VLOOKUP($A18,'Current month raw data'!$B:$Q,15,FALSE)</f>
        <v>-1.75623463294696E-2</v>
      </c>
      <c r="M18" s="57">
        <f>VLOOKUP($A18,'Current month raw data'!$B:$Q,16,FALSE)</f>
        <v>1.9351247154228299</v>
      </c>
    </row>
    <row r="19" spans="1:13" x14ac:dyDescent="0.45">
      <c r="A19" s="24" t="s">
        <v>27</v>
      </c>
      <c r="B19" s="56">
        <f>VLOOKUP($A19,'Current month raw data'!$B:$Q,5,FALSE)</f>
        <v>64.606831453483693</v>
      </c>
      <c r="C19" s="52">
        <f>VLOOKUP($A19,'Current month raw data'!$B:$Q,6,FALSE)</f>
        <v>64.010010667104197</v>
      </c>
      <c r="D19" s="53">
        <f>VLOOKUP($A19,'Current month raw data'!$B:$Q,7,FALSE)</f>
        <v>156.66024689737699</v>
      </c>
      <c r="E19" s="53">
        <f>VLOOKUP($A19,'Current month raw data'!$B:$Q,8,FALSE)</f>
        <v>143.96823393198201</v>
      </c>
      <c r="F19" s="53">
        <f>VLOOKUP($A19,'Current month raw data'!$B:$Q,9,FALSE)</f>
        <v>101.213221667599</v>
      </c>
      <c r="G19" s="53">
        <f>VLOOKUP($A19,'Current month raw data'!$B:$Q,10,FALSE)</f>
        <v>92.154081897103396</v>
      </c>
      <c r="H19" s="52">
        <f>VLOOKUP($A19,'Current month raw data'!$B:$Q,11,FALSE)</f>
        <v>0.93238663790153797</v>
      </c>
      <c r="I19" s="52">
        <f>VLOOKUP($A19,'Current month raw data'!$B:$Q,12,FALSE)</f>
        <v>8.8158426471990303</v>
      </c>
      <c r="J19" s="52">
        <f>VLOOKUP($A19,'Current month raw data'!$B:$Q,13,FALSE)</f>
        <v>9.8304270239614802</v>
      </c>
      <c r="K19" s="52">
        <f>VLOOKUP($A19,'Current month raw data'!$B:$Q,14,FALSE)</f>
        <v>12.6602255047626</v>
      </c>
      <c r="L19" s="52">
        <f>VLOOKUP($A19,'Current month raw data'!$B:$Q,15,FALSE)</f>
        <v>2.5765159596291101</v>
      </c>
      <c r="M19" s="57">
        <f>VLOOKUP($A19,'Current month raw data'!$B:$Q,16,FALSE)</f>
        <v>3.53292568806163</v>
      </c>
    </row>
    <row r="20" spans="1:13" x14ac:dyDescent="0.45">
      <c r="A20" s="24" t="s">
        <v>26</v>
      </c>
      <c r="B20" s="56">
        <f>VLOOKUP($A20,'Current month raw data'!$B:$Q,5,FALSE)</f>
        <v>59.883643172395303</v>
      </c>
      <c r="C20" s="52">
        <f>VLOOKUP($A20,'Current month raw data'!$B:$Q,6,FALSE)</f>
        <v>59.302304845972003</v>
      </c>
      <c r="D20" s="53">
        <f>VLOOKUP($A20,'Current month raw data'!$B:$Q,7,FALSE)</f>
        <v>162.687614368136</v>
      </c>
      <c r="E20" s="53">
        <f>VLOOKUP($A20,'Current month raw data'!$B:$Q,8,FALSE)</f>
        <v>163.37040249283899</v>
      </c>
      <c r="F20" s="53">
        <f>VLOOKUP($A20,'Current month raw data'!$B:$Q,9,FALSE)</f>
        <v>97.423270473897702</v>
      </c>
      <c r="G20" s="53">
        <f>VLOOKUP($A20,'Current month raw data'!$B:$Q,10,FALSE)</f>
        <v>96.882414114395203</v>
      </c>
      <c r="H20" s="52">
        <f>VLOOKUP($A20,'Current month raw data'!$B:$Q,11,FALSE)</f>
        <v>0.980296344186256</v>
      </c>
      <c r="I20" s="52">
        <f>VLOOKUP($A20,'Current month raw data'!$B:$Q,12,FALSE)</f>
        <v>-0.41793869286232599</v>
      </c>
      <c r="J20" s="52">
        <f>VLOOKUP($A20,'Current month raw data'!$B:$Q,13,FALSE)</f>
        <v>0.55826061359685997</v>
      </c>
      <c r="K20" s="52">
        <f>VLOOKUP($A20,'Current month raw data'!$B:$Q,14,FALSE)</f>
        <v>0.55826061359685997</v>
      </c>
      <c r="L20" s="52">
        <f>VLOOKUP($A20,'Current month raw data'!$B:$Q,15,FALSE)</f>
        <v>0</v>
      </c>
      <c r="M20" s="57">
        <f>VLOOKUP($A20,'Current month raw data'!$B:$Q,16,FALSE)</f>
        <v>0.980296344186256</v>
      </c>
    </row>
    <row r="21" spans="1:13" x14ac:dyDescent="0.4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45">
      <c r="A22" s="22" t="s">
        <v>17</v>
      </c>
      <c r="B22" s="56">
        <f>VLOOKUP($A22,'Current month raw data'!$B:$Q,5,FALSE)</f>
        <v>59.904319194266797</v>
      </c>
      <c r="C22" s="52">
        <f>VLOOKUP($A22,'Current month raw data'!$B:$Q,6,FALSE)</f>
        <v>63.047203930666498</v>
      </c>
      <c r="D22" s="53">
        <f>VLOOKUP($A22,'Current month raw data'!$B:$Q,7,FALSE)</f>
        <v>120.85493506980499</v>
      </c>
      <c r="E22" s="53">
        <f>VLOOKUP($A22,'Current month raw data'!$B:$Q,8,FALSE)</f>
        <v>116.635923724235</v>
      </c>
      <c r="F22" s="53">
        <f>VLOOKUP($A22,'Current month raw data'!$B:$Q,9,FALSE)</f>
        <v>72.397326066240495</v>
      </c>
      <c r="G22" s="53">
        <f>VLOOKUP($A22,'Current month raw data'!$B:$Q,10,FALSE)</f>
        <v>73.535688686835499</v>
      </c>
      <c r="H22" s="52">
        <f>VLOOKUP($A22,'Current month raw data'!$B:$Q,11,FALSE)</f>
        <v>-4.9849708479632104</v>
      </c>
      <c r="I22" s="52">
        <f>VLOOKUP($A22,'Current month raw data'!$B:$Q,12,FALSE)</f>
        <v>3.6172486236275998</v>
      </c>
      <c r="J22" s="52">
        <f>VLOOKUP($A22,'Current month raw data'!$B:$Q,13,FALSE)</f>
        <v>-1.5480410137217899</v>
      </c>
      <c r="K22" s="52">
        <f>VLOOKUP($A22,'Current month raw data'!$B:$Q,14,FALSE)</f>
        <v>-0.73593289938321804</v>
      </c>
      <c r="L22" s="52">
        <f>VLOOKUP($A22,'Current month raw data'!$B:$Q,15,FALSE)</f>
        <v>0.82487755723759704</v>
      </c>
      <c r="M22" s="57">
        <f>VLOOKUP($A22,'Current month raw data'!$B:$Q,16,FALSE)</f>
        <v>-4.2012131964852903</v>
      </c>
    </row>
    <row r="23" spans="1:13" x14ac:dyDescent="0.45">
      <c r="A23" s="24" t="s">
        <v>47</v>
      </c>
      <c r="B23" s="56">
        <f>VLOOKUP($A23,'Current month raw data'!$B:$Q,5,FALSE)</f>
        <v>56.4850690173568</v>
      </c>
      <c r="C23" s="52">
        <f>VLOOKUP($A23,'Current month raw data'!$B:$Q,6,FALSE)</f>
        <v>60.466497907733597</v>
      </c>
      <c r="D23" s="53">
        <f>VLOOKUP($A23,'Current month raw data'!$B:$Q,7,FALSE)</f>
        <v>114.699008713377</v>
      </c>
      <c r="E23" s="53">
        <f>VLOOKUP($A23,'Current month raw data'!$B:$Q,8,FALSE)</f>
        <v>111.302888689535</v>
      </c>
      <c r="F23" s="53">
        <f>VLOOKUP($A23,'Current month raw data'!$B:$Q,9,FALSE)</f>
        <v>64.787814233975595</v>
      </c>
      <c r="G23" s="53">
        <f>VLOOKUP($A23,'Current month raw data'!$B:$Q,10,FALSE)</f>
        <v>67.300958860704895</v>
      </c>
      <c r="H23" s="52">
        <f>VLOOKUP($A23,'Current month raw data'!$B:$Q,11,FALSE)</f>
        <v>-6.5845204007880396</v>
      </c>
      <c r="I23" s="52">
        <f>VLOOKUP($A23,'Current month raw data'!$B:$Q,12,FALSE)</f>
        <v>3.0512415839588898</v>
      </c>
      <c r="J23" s="52">
        <f>VLOOKUP($A23,'Current month raw data'!$B:$Q,13,FALSE)</f>
        <v>-3.7341884414022402</v>
      </c>
      <c r="K23" s="52">
        <f>VLOOKUP($A23,'Current month raw data'!$B:$Q,14,FALSE)</f>
        <v>-2.96334581126417</v>
      </c>
      <c r="L23" s="52">
        <f>VLOOKUP($A23,'Current month raw data'!$B:$Q,15,FALSE)</f>
        <v>0.80074391692927605</v>
      </c>
      <c r="M23" s="57">
        <f>VLOOKUP($A23,'Current month raw data'!$B:$Q,16,FALSE)</f>
        <v>-5.8365016304270396</v>
      </c>
    </row>
    <row r="24" spans="1:13" x14ac:dyDescent="0.45">
      <c r="A24" s="24" t="s">
        <v>40</v>
      </c>
      <c r="B24" s="56">
        <f>VLOOKUP($A24,'Current month raw data'!$B:$Q,5,FALSE)</f>
        <v>58.957304357370198</v>
      </c>
      <c r="C24" s="52">
        <f>VLOOKUP($A24,'Current month raw data'!$B:$Q,6,FALSE)</f>
        <v>60.582853270077898</v>
      </c>
      <c r="D24" s="53">
        <f>VLOOKUP($A24,'Current month raw data'!$B:$Q,7,FALSE)</f>
        <v>114.187528110804</v>
      </c>
      <c r="E24" s="53">
        <f>VLOOKUP($A24,'Current month raw data'!$B:$Q,8,FALSE)</f>
        <v>115.038243651415</v>
      </c>
      <c r="F24" s="53">
        <f>VLOOKUP($A24,'Current month raw data'!$B:$Q,9,FALSE)</f>
        <v>67.321888486444905</v>
      </c>
      <c r="G24" s="53">
        <f>VLOOKUP($A24,'Current month raw data'!$B:$Q,10,FALSE)</f>
        <v>69.693450355811507</v>
      </c>
      <c r="H24" s="52">
        <f>VLOOKUP($A24,'Current month raw data'!$B:$Q,11,FALSE)</f>
        <v>-2.68318315326127</v>
      </c>
      <c r="I24" s="52">
        <f>VLOOKUP($A24,'Current month raw data'!$B:$Q,12,FALSE)</f>
        <v>-0.73950671846832094</v>
      </c>
      <c r="J24" s="52">
        <f>VLOOKUP($A24,'Current month raw data'!$B:$Q,13,FALSE)</f>
        <v>-3.40284755204241</v>
      </c>
      <c r="K24" s="52">
        <f>VLOOKUP($A24,'Current month raw data'!$B:$Q,14,FALSE)</f>
        <v>-0.58774924281695096</v>
      </c>
      <c r="L24" s="52">
        <f>VLOOKUP($A24,'Current month raw data'!$B:$Q,15,FALSE)</f>
        <v>2.9142663503896902</v>
      </c>
      <c r="M24" s="57">
        <f>VLOOKUP($A24,'Current month raw data'!$B:$Q,16,FALSE)</f>
        <v>0.15288809337360601</v>
      </c>
    </row>
    <row r="25" spans="1:13" x14ac:dyDescent="0.45">
      <c r="A25" s="24" t="s">
        <v>39</v>
      </c>
      <c r="B25" s="56">
        <f>VLOOKUP($A25,'Current month raw data'!$B:$Q,5,FALSE)</f>
        <v>58.130081300813004</v>
      </c>
      <c r="C25" s="52">
        <f>VLOOKUP($A25,'Current month raw data'!$B:$Q,6,FALSE)</f>
        <v>61.341207349081301</v>
      </c>
      <c r="D25" s="53">
        <f>VLOOKUP($A25,'Current month raw data'!$B:$Q,7,FALSE)</f>
        <v>115.20593040030801</v>
      </c>
      <c r="E25" s="53">
        <f>VLOOKUP($A25,'Current month raw data'!$B:$Q,8,FALSE)</f>
        <v>112.247361580591</v>
      </c>
      <c r="F25" s="53">
        <f>VLOOKUP($A25,'Current month raw data'!$B:$Q,9,FALSE)</f>
        <v>66.969301005057204</v>
      </c>
      <c r="G25" s="53">
        <f>VLOOKUP($A25,'Current month raw data'!$B:$Q,10,FALSE)</f>
        <v>68.8538868110236</v>
      </c>
      <c r="H25" s="52">
        <f>VLOOKUP($A25,'Current month raw data'!$B:$Q,11,FALSE)</f>
        <v>-5.2348595455489404</v>
      </c>
      <c r="I25" s="52">
        <f>VLOOKUP($A25,'Current month raw data'!$B:$Q,12,FALSE)</f>
        <v>2.6357580062964998</v>
      </c>
      <c r="J25" s="52">
        <f>VLOOKUP($A25,'Current month raw data'!$B:$Q,13,FALSE)</f>
        <v>-2.7370797688426198</v>
      </c>
      <c r="K25" s="52">
        <f>VLOOKUP($A25,'Current month raw data'!$B:$Q,14,FALSE)</f>
        <v>-0.30550676306368901</v>
      </c>
      <c r="L25" s="52">
        <f>VLOOKUP($A25,'Current month raw data'!$B:$Q,15,FALSE)</f>
        <v>2.5</v>
      </c>
      <c r="M25" s="57">
        <f>VLOOKUP($A25,'Current month raw data'!$B:$Q,16,FALSE)</f>
        <v>-2.8657310341876601</v>
      </c>
    </row>
    <row r="26" spans="1:13" x14ac:dyDescent="0.45">
      <c r="A26" s="24" t="s">
        <v>38</v>
      </c>
      <c r="B26" s="56">
        <f>VLOOKUP($A26,'Current month raw data'!$B:$Q,5,FALSE)</f>
        <v>64.082191780821901</v>
      </c>
      <c r="C26" s="52">
        <f>VLOOKUP($A26,'Current month raw data'!$B:$Q,6,FALSE)</f>
        <v>63.549138618110398</v>
      </c>
      <c r="D26" s="53">
        <f>VLOOKUP($A26,'Current month raw data'!$B:$Q,7,FALSE)</f>
        <v>114.645236045793</v>
      </c>
      <c r="E26" s="53">
        <f>VLOOKUP($A26,'Current month raw data'!$B:$Q,8,FALSE)</f>
        <v>105.994921904394</v>
      </c>
      <c r="F26" s="53">
        <f>VLOOKUP($A26,'Current month raw data'!$B:$Q,9,FALSE)</f>
        <v>73.467180030441398</v>
      </c>
      <c r="G26" s="53">
        <f>VLOOKUP($A26,'Current month raw data'!$B:$Q,10,FALSE)</f>
        <v>67.358859849181499</v>
      </c>
      <c r="H26" s="52">
        <f>VLOOKUP($A26,'Current month raw data'!$B:$Q,11,FALSE)</f>
        <v>0.83880470184615297</v>
      </c>
      <c r="I26" s="52">
        <f>VLOOKUP($A26,'Current month raw data'!$B:$Q,12,FALSE)</f>
        <v>8.1610646868550898</v>
      </c>
      <c r="J26" s="52">
        <f>VLOOKUP($A26,'Current month raw data'!$B:$Q,13,FALSE)</f>
        <v>9.0683247830152904</v>
      </c>
      <c r="K26" s="52">
        <f>VLOOKUP($A26,'Current month raw data'!$B:$Q,14,FALSE)</f>
        <v>9.8306194936561901</v>
      </c>
      <c r="L26" s="52">
        <f>VLOOKUP($A26,'Current month raw data'!$B:$Q,15,FALSE)</f>
        <v>0.69891484274416005</v>
      </c>
      <c r="M26" s="57">
        <f>VLOOKUP($A26,'Current month raw data'!$B:$Q,16,FALSE)</f>
        <v>1.5435820751531499</v>
      </c>
    </row>
    <row r="27" spans="1:13" x14ac:dyDescent="0.45">
      <c r="A27" s="24" t="s">
        <v>35</v>
      </c>
      <c r="B27" s="56">
        <f>VLOOKUP($A27,'Current month raw data'!$B:$Q,5,FALSE)</f>
        <v>62.887773439920601</v>
      </c>
      <c r="C27" s="52">
        <f>VLOOKUP($A27,'Current month raw data'!$B:$Q,6,FALSE)</f>
        <v>64.937558356676007</v>
      </c>
      <c r="D27" s="53">
        <f>VLOOKUP($A27,'Current month raw data'!$B:$Q,7,FALSE)</f>
        <v>108.151425770087</v>
      </c>
      <c r="E27" s="53">
        <f>VLOOKUP($A27,'Current month raw data'!$B:$Q,8,FALSE)</f>
        <v>100.354180288828</v>
      </c>
      <c r="F27" s="53">
        <f>VLOOKUP($A27,'Current month raw data'!$B:$Q,9,FALSE)</f>
        <v>68.014023610336395</v>
      </c>
      <c r="G27" s="53">
        <f>VLOOKUP($A27,'Current month raw data'!$B:$Q,10,FALSE)</f>
        <v>65.167554388422005</v>
      </c>
      <c r="H27" s="52">
        <f>VLOOKUP($A27,'Current month raw data'!$B:$Q,11,FALSE)</f>
        <v>-3.1565475645029202</v>
      </c>
      <c r="I27" s="52">
        <f>VLOOKUP($A27,'Current month raw data'!$B:$Q,12,FALSE)</f>
        <v>7.7697266410002204</v>
      </c>
      <c r="J27" s="52">
        <f>VLOOKUP($A27,'Current month raw data'!$B:$Q,13,FALSE)</f>
        <v>4.3679239594422601</v>
      </c>
      <c r="K27" s="52">
        <f>VLOOKUP($A27,'Current month raw data'!$B:$Q,14,FALSE)</f>
        <v>-1.71655059911765</v>
      </c>
      <c r="L27" s="52">
        <f>VLOOKUP($A27,'Current month raw data'!$B:$Q,15,FALSE)</f>
        <v>-5.8298319327731001</v>
      </c>
      <c r="M27" s="57">
        <f>VLOOKUP($A27,'Current month raw data'!$B:$Q,16,FALSE)</f>
        <v>-8.8023580793874707</v>
      </c>
    </row>
    <row r="28" spans="1:13" x14ac:dyDescent="0.45">
      <c r="A28" s="24" t="s">
        <v>36</v>
      </c>
      <c r="B28" s="56">
        <f>VLOOKUP($A28,'Current month raw data'!$B:$Q,5,FALSE)</f>
        <v>68.943752359380795</v>
      </c>
      <c r="C28" s="52">
        <f>VLOOKUP($A28,'Current month raw data'!$B:$Q,6,FALSE)</f>
        <v>75.708413926499006</v>
      </c>
      <c r="D28" s="53">
        <f>VLOOKUP($A28,'Current month raw data'!$B:$Q,7,FALSE)</f>
        <v>173.959378422182</v>
      </c>
      <c r="E28" s="53">
        <f>VLOOKUP($A28,'Current month raw data'!$B:$Q,8,FALSE)</f>
        <v>172.878189250471</v>
      </c>
      <c r="F28" s="53">
        <f>VLOOKUP($A28,'Current month raw data'!$B:$Q,9,FALSE)</f>
        <v>119.93412306530701</v>
      </c>
      <c r="G28" s="53">
        <f>VLOOKUP($A28,'Current month raw data'!$B:$Q,10,FALSE)</f>
        <v>130.88333510638199</v>
      </c>
      <c r="H28" s="52">
        <f>VLOOKUP($A28,'Current month raw data'!$B:$Q,11,FALSE)</f>
        <v>-8.9351516116630805</v>
      </c>
      <c r="I28" s="52">
        <f>VLOOKUP($A28,'Current month raw data'!$B:$Q,12,FALSE)</f>
        <v>0.62540519217540003</v>
      </c>
      <c r="J28" s="52">
        <f>VLOOKUP($A28,'Current month raw data'!$B:$Q,13,FALSE)</f>
        <v>-8.3656273215957597</v>
      </c>
      <c r="K28" s="52">
        <f>VLOOKUP($A28,'Current month raw data'!$B:$Q,14,FALSE)</f>
        <v>-2.1842951220612399</v>
      </c>
      <c r="L28" s="52">
        <f>VLOOKUP($A28,'Current month raw data'!$B:$Q,15,FALSE)</f>
        <v>6.7456479690522198</v>
      </c>
      <c r="M28" s="57">
        <f>VLOOKUP($A28,'Current month raw data'!$B:$Q,16,FALSE)</f>
        <v>-2.7922375158347399</v>
      </c>
    </row>
    <row r="29" spans="1:13" x14ac:dyDescent="0.4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48</v>
      </c>
      <c r="B30" s="56">
        <f>VLOOKUP($A30,'Current month raw data'!$B:$Q,5,FALSE)</f>
        <v>61.7286890939763</v>
      </c>
      <c r="C30" s="52">
        <f>VLOOKUP($A30,'Current month raw data'!$B:$Q,6,FALSE)</f>
        <v>64.853991234549596</v>
      </c>
      <c r="D30" s="53">
        <f>VLOOKUP($A30,'Current month raw data'!$B:$Q,7,FALSE)</f>
        <v>112.510891582534</v>
      </c>
      <c r="E30" s="53">
        <f>VLOOKUP($A30,'Current month raw data'!$B:$Q,8,FALSE)</f>
        <v>109.882783772086</v>
      </c>
      <c r="F30" s="53">
        <f>VLOOKUP($A30,'Current month raw data'!$B:$Q,9,FALSE)</f>
        <v>69.451498461843798</v>
      </c>
      <c r="G30" s="53">
        <f>VLOOKUP($A30,'Current month raw data'!$B:$Q,10,FALSE)</f>
        <v>71.263370955827995</v>
      </c>
      <c r="H30" s="52">
        <f>VLOOKUP($A30,'Current month raw data'!$B:$Q,11,FALSE)</f>
        <v>-4.8189819640712201</v>
      </c>
      <c r="I30" s="52">
        <f>VLOOKUP($A30,'Current month raw data'!$B:$Q,12,FALSE)</f>
        <v>2.3917375590880798</v>
      </c>
      <c r="J30" s="52">
        <f>VLOOKUP($A30,'Current month raw data'!$B:$Q,13,FALSE)</f>
        <v>-2.5425018065835099</v>
      </c>
      <c r="K30" s="52">
        <f>VLOOKUP($A30,'Current month raw data'!$B:$Q,14,FALSE)</f>
        <v>-3.2767804899731101</v>
      </c>
      <c r="L30" s="52">
        <f>VLOOKUP($A30,'Current month raw data'!$B:$Q,15,FALSE)</f>
        <v>-0.75343477618555099</v>
      </c>
      <c r="M30" s="57">
        <f>VLOOKUP($A30,'Current month raw data'!$B:$Q,16,FALSE)</f>
        <v>-5.5361088542813501</v>
      </c>
    </row>
    <row r="31" spans="1:13" x14ac:dyDescent="0.4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45">
      <c r="A32" s="22" t="s">
        <v>49</v>
      </c>
      <c r="B32" s="56">
        <f>VLOOKUP($A32,'Current month raw data'!$B:$Q,5,FALSE)</f>
        <v>66.033911021081806</v>
      </c>
      <c r="C32" s="52">
        <f>VLOOKUP($A32,'Current month raw data'!$B:$Q,6,FALSE)</f>
        <v>67.119613802967905</v>
      </c>
      <c r="D32" s="53">
        <f>VLOOKUP($A32,'Current month raw data'!$B:$Q,7,FALSE)</f>
        <v>111.70125879754499</v>
      </c>
      <c r="E32" s="53">
        <f>VLOOKUP($A32,'Current month raw data'!$B:$Q,8,FALSE)</f>
        <v>108.107523604599</v>
      </c>
      <c r="F32" s="53">
        <f>VLOOKUP($A32,'Current month raw data'!$B:$Q,9,FALSE)</f>
        <v>73.760709843799205</v>
      </c>
      <c r="G32" s="53">
        <f>VLOOKUP($A32,'Current month raw data'!$B:$Q,10,FALSE)</f>
        <v>72.561352335359601</v>
      </c>
      <c r="H32" s="52">
        <f>VLOOKUP($A32,'Current month raw data'!$B:$Q,11,FALSE)</f>
        <v>-1.6175641073759199</v>
      </c>
      <c r="I32" s="52">
        <f>VLOOKUP($A32,'Current month raw data'!$B:$Q,12,FALSE)</f>
        <v>3.3242230264097601</v>
      </c>
      <c r="J32" s="52">
        <f>VLOOKUP($A32,'Current month raw data'!$B:$Q,13,FALSE)</f>
        <v>1.65288748050951</v>
      </c>
      <c r="K32" s="52">
        <f>VLOOKUP($A32,'Current month raw data'!$B:$Q,14,FALSE)</f>
        <v>0.93951794115496501</v>
      </c>
      <c r="L32" s="52">
        <f>VLOOKUP($A32,'Current month raw data'!$B:$Q,15,FALSE)</f>
        <v>-0.70177006973001899</v>
      </c>
      <c r="M32" s="57">
        <f>VLOOKUP($A32,'Current month raw data'!$B:$Q,16,FALSE)</f>
        <v>-2.3079825963416698</v>
      </c>
    </row>
    <row r="33" spans="1:13" x14ac:dyDescent="0.45">
      <c r="A33" s="24" t="s">
        <v>34</v>
      </c>
      <c r="B33" s="56">
        <f>VLOOKUP($A33,'Current month raw data'!$B:$Q,5,FALSE)</f>
        <v>67.230600670275805</v>
      </c>
      <c r="C33" s="52">
        <f>VLOOKUP($A33,'Current month raw data'!$B:$Q,6,FALSE)</f>
        <v>71.619713749109494</v>
      </c>
      <c r="D33" s="53">
        <f>VLOOKUP($A33,'Current month raw data'!$B:$Q,7,FALSE)</f>
        <v>91.343850868043901</v>
      </c>
      <c r="E33" s="53">
        <f>VLOOKUP($A33,'Current month raw data'!$B:$Q,8,FALSE)</f>
        <v>88.044984149274697</v>
      </c>
      <c r="F33" s="53">
        <f>VLOOKUP($A33,'Current month raw data'!$B:$Q,9,FALSE)</f>
        <v>61.411019613946799</v>
      </c>
      <c r="G33" s="53">
        <f>VLOOKUP($A33,'Current month raw data'!$B:$Q,10,FALSE)</f>
        <v>63.057565618159401</v>
      </c>
      <c r="H33" s="52">
        <f>VLOOKUP($A33,'Current month raw data'!$B:$Q,11,FALSE)</f>
        <v>-6.1283588680752601</v>
      </c>
      <c r="I33" s="52">
        <f>VLOOKUP($A33,'Current month raw data'!$B:$Q,12,FALSE)</f>
        <v>3.74679687962246</v>
      </c>
      <c r="J33" s="52">
        <f>VLOOKUP($A33,'Current month raw data'!$B:$Q,13,FALSE)</f>
        <v>-2.6111791472939001</v>
      </c>
      <c r="K33" s="52">
        <f>VLOOKUP($A33,'Current month raw data'!$B:$Q,14,FALSE)</f>
        <v>-2.1381423255885101</v>
      </c>
      <c r="L33" s="52">
        <f>VLOOKUP($A33,'Current month raw data'!$B:$Q,15,FALSE)</f>
        <v>0.48571983679813402</v>
      </c>
      <c r="M33" s="57">
        <f>VLOOKUP($A33,'Current month raw data'!$B:$Q,16,FALSE)</f>
        <v>-5.6724056859695402</v>
      </c>
    </row>
    <row r="34" spans="1:13" x14ac:dyDescent="0.45">
      <c r="A34" s="24" t="s">
        <v>31</v>
      </c>
      <c r="B34" s="56">
        <f>VLOOKUP($A34,'Current month raw data'!$B:$Q,5,FALSE)</f>
        <v>62.564269443540503</v>
      </c>
      <c r="C34" s="52">
        <f>VLOOKUP($A34,'Current month raw data'!$B:$Q,6,FALSE)</f>
        <v>61.613409575064402</v>
      </c>
      <c r="D34" s="53">
        <f>VLOOKUP($A34,'Current month raw data'!$B:$Q,7,FALSE)</f>
        <v>176.24282152640501</v>
      </c>
      <c r="E34" s="53">
        <f>VLOOKUP($A34,'Current month raw data'!$B:$Q,8,FALSE)</f>
        <v>180.75356704820399</v>
      </c>
      <c r="F34" s="53">
        <f>VLOOKUP($A34,'Current month raw data'!$B:$Q,9,FALSE)</f>
        <v>110.265033734678</v>
      </c>
      <c r="G34" s="53">
        <f>VLOOKUP($A34,'Current month raw data'!$B:$Q,10,FALSE)</f>
        <v>111.368435586949</v>
      </c>
      <c r="H34" s="52">
        <f>VLOOKUP($A34,'Current month raw data'!$B:$Q,11,FALSE)</f>
        <v>1.5432677318686501</v>
      </c>
      <c r="I34" s="52">
        <f>VLOOKUP($A34,'Current month raw data'!$B:$Q,12,FALSE)</f>
        <v>-2.4955222712681802</v>
      </c>
      <c r="J34" s="52">
        <f>VLOOKUP($A34,'Current month raw data'!$B:$Q,13,FALSE)</f>
        <v>-0.99076712935359801</v>
      </c>
      <c r="K34" s="52">
        <f>VLOOKUP($A34,'Current month raw data'!$B:$Q,14,FALSE)</f>
        <v>2.33951315556555</v>
      </c>
      <c r="L34" s="52">
        <f>VLOOKUP($A34,'Current month raw data'!$B:$Q,15,FALSE)</f>
        <v>3.3636057854019499</v>
      </c>
      <c r="M34" s="57">
        <f>VLOOKUP($A34,'Current month raw data'!$B:$Q,16,FALSE)</f>
        <v>4.9587829599839797</v>
      </c>
    </row>
    <row r="35" spans="1:13" x14ac:dyDescent="0.45">
      <c r="A35" s="24" t="s">
        <v>32</v>
      </c>
      <c r="B35" s="56">
        <f>VLOOKUP($A35,'Current month raw data'!$B:$Q,5,FALSE)</f>
        <v>66.979800343160093</v>
      </c>
      <c r="C35" s="52">
        <f>VLOOKUP($A35,'Current month raw data'!$B:$Q,6,FALSE)</f>
        <v>66.828200483091706</v>
      </c>
      <c r="D35" s="53">
        <f>VLOOKUP($A35,'Current month raw data'!$B:$Q,7,FALSE)</f>
        <v>109.527368932773</v>
      </c>
      <c r="E35" s="53">
        <f>VLOOKUP($A35,'Current month raw data'!$B:$Q,8,FALSE)</f>
        <v>104.409425531434</v>
      </c>
      <c r="F35" s="53">
        <f>VLOOKUP($A35,'Current month raw data'!$B:$Q,9,FALSE)</f>
        <v>73.361213032288205</v>
      </c>
      <c r="G35" s="53">
        <f>VLOOKUP($A35,'Current month raw data'!$B:$Q,10,FALSE)</f>
        <v>69.774940217391304</v>
      </c>
      <c r="H35" s="52">
        <f>VLOOKUP($A35,'Current month raw data'!$B:$Q,11,FALSE)</f>
        <v>0.22685013059234199</v>
      </c>
      <c r="I35" s="52">
        <f>VLOOKUP($A35,'Current month raw data'!$B:$Q,12,FALSE)</f>
        <v>4.9018020885466402</v>
      </c>
      <c r="J35" s="52">
        <f>VLOOKUP($A35,'Current month raw data'!$B:$Q,13,FALSE)</f>
        <v>5.1397719635782302</v>
      </c>
      <c r="K35" s="52">
        <f>VLOOKUP($A35,'Current month raw data'!$B:$Q,14,FALSE)</f>
        <v>1.75891878902476</v>
      </c>
      <c r="L35" s="52">
        <f>VLOOKUP($A35,'Current month raw data'!$B:$Q,15,FALSE)</f>
        <v>-3.2155797101449202</v>
      </c>
      <c r="M35" s="57">
        <f>VLOOKUP($A35,'Current month raw data'!$B:$Q,16,FALSE)</f>
        <v>-2.9960241263243401</v>
      </c>
    </row>
    <row r="36" spans="1:13" x14ac:dyDescent="0.45">
      <c r="A36" s="24" t="s">
        <v>33</v>
      </c>
      <c r="B36" s="56">
        <f>VLOOKUP($A36,'Current month raw data'!$B:$Q,5,FALSE)</f>
        <v>65.908568803124197</v>
      </c>
      <c r="C36" s="52">
        <f>VLOOKUP($A36,'Current month raw data'!$B:$Q,6,FALSE)</f>
        <v>65.232183908045897</v>
      </c>
      <c r="D36" s="53">
        <f>VLOOKUP($A36,'Current month raw data'!$B:$Q,7,FALSE)</f>
        <v>97.987634926803693</v>
      </c>
      <c r="E36" s="53">
        <f>VLOOKUP($A36,'Current month raw data'!$B:$Q,8,FALSE)</f>
        <v>95.625149004440303</v>
      </c>
      <c r="F36" s="53">
        <f>VLOOKUP($A36,'Current month raw data'!$B:$Q,9,FALSE)</f>
        <v>64.582247784286594</v>
      </c>
      <c r="G36" s="53">
        <f>VLOOKUP($A36,'Current month raw data'!$B:$Q,10,FALSE)</f>
        <v>62.3783730609195</v>
      </c>
      <c r="H36" s="52">
        <f>VLOOKUP($A36,'Current month raw data'!$B:$Q,11,FALSE)</f>
        <v>1.0368883188577001</v>
      </c>
      <c r="I36" s="52">
        <f>VLOOKUP($A36,'Current month raw data'!$B:$Q,12,FALSE)</f>
        <v>2.4705696639005299</v>
      </c>
      <c r="J36" s="52">
        <f>VLOOKUP($A36,'Current month raw data'!$B:$Q,13,FALSE)</f>
        <v>3.5330750310124701</v>
      </c>
      <c r="K36" s="52">
        <f>VLOOKUP($A36,'Current month raw data'!$B:$Q,14,FALSE)</f>
        <v>3.6044771517235099</v>
      </c>
      <c r="L36" s="52">
        <f>VLOOKUP($A36,'Current month raw data'!$B:$Q,15,FALSE)</f>
        <v>6.8965517241379296E-2</v>
      </c>
      <c r="M36" s="57">
        <f>VLOOKUP($A36,'Current month raw data'!$B:$Q,16,FALSE)</f>
        <v>1.1065689314914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50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45">
      <c r="A39" s="24" t="s">
        <v>51</v>
      </c>
      <c r="B39" s="56">
        <f>VLOOKUP($A39,'Current month raw data'!$B:$Q,5,FALSE)</f>
        <v>65.141010841764498</v>
      </c>
      <c r="C39" s="52">
        <f>VLOOKUP($A39,'Current month raw data'!$B:$Q,6,FALSE)</f>
        <v>67.240748180884694</v>
      </c>
      <c r="D39" s="53">
        <f>VLOOKUP($A39,'Current month raw data'!$B:$Q,7,FALSE)</f>
        <v>121.37656806214</v>
      </c>
      <c r="E39" s="53">
        <f>VLOOKUP($A39,'Current month raw data'!$B:$Q,8,FALSE)</f>
        <v>119.364150329292</v>
      </c>
      <c r="F39" s="53">
        <f>VLOOKUP($A39,'Current month raw data'!$B:$Q,9,FALSE)</f>
        <v>79.065923360720603</v>
      </c>
      <c r="G39" s="53">
        <f>VLOOKUP($A39,'Current month raw data'!$B:$Q,10,FALSE)</f>
        <v>80.261347741172202</v>
      </c>
      <c r="H39" s="52">
        <f>VLOOKUP($A39,'Current month raw data'!$B:$Q,11,FALSE)</f>
        <v>-3.12271560910016</v>
      </c>
      <c r="I39" s="52">
        <f>VLOOKUP($A39,'Current month raw data'!$B:$Q,12,FALSE)</f>
        <v>1.68594819072256</v>
      </c>
      <c r="J39" s="52">
        <f>VLOOKUP($A39,'Current month raw data'!$B:$Q,13,FALSE)</f>
        <v>-1.4894147856906299</v>
      </c>
      <c r="K39" s="52">
        <f>VLOOKUP($A39,'Current month raw data'!$B:$Q,14,FALSE)</f>
        <v>-2.8548688595731799</v>
      </c>
      <c r="L39" s="52">
        <f>VLOOKUP($A39,'Current month raw data'!$B:$Q,15,FALSE)</f>
        <v>-1.38609883487344</v>
      </c>
      <c r="M39" s="57">
        <f>VLOOKUP($A39,'Current month raw data'!$B:$Q,16,FALSE)</f>
        <v>-4.4655305192994499</v>
      </c>
    </row>
    <row r="40" spans="1:13" x14ac:dyDescent="0.45">
      <c r="A40" s="24" t="s">
        <v>52</v>
      </c>
      <c r="B40" s="56">
        <f>VLOOKUP($A40,'Current month raw data'!$B:$Q,5,FALSE)</f>
        <v>61.234911792014799</v>
      </c>
      <c r="C40" s="52">
        <f>VLOOKUP($A40,'Current month raw data'!$B:$Q,6,FALSE)</f>
        <v>65.632930981120296</v>
      </c>
      <c r="D40" s="53">
        <f>VLOOKUP($A40,'Current month raw data'!$B:$Q,7,FALSE)</f>
        <v>117.462865301996</v>
      </c>
      <c r="E40" s="53">
        <f>VLOOKUP($A40,'Current month raw data'!$B:$Q,8,FALSE)</f>
        <v>114.43150004715601</v>
      </c>
      <c r="F40" s="53">
        <f>VLOOKUP($A40,'Current month raw data'!$B:$Q,9,FALSE)</f>
        <v>71.928281956050697</v>
      </c>
      <c r="G40" s="53">
        <f>VLOOKUP($A40,'Current month raw data'!$B:$Q,10,FALSE)</f>
        <v>75.104747446610901</v>
      </c>
      <c r="H40" s="52">
        <f>VLOOKUP($A40,'Current month raw data'!$B:$Q,11,FALSE)</f>
        <v>-6.7009336980099903</v>
      </c>
      <c r="I40" s="52">
        <f>VLOOKUP($A40,'Current month raw data'!$B:$Q,12,FALSE)</f>
        <v>2.6490653828629198</v>
      </c>
      <c r="J40" s="52">
        <f>VLOOKUP($A40,'Current month raw data'!$B:$Q,13,FALSE)</f>
        <v>-4.2293804300696403</v>
      </c>
      <c r="K40" s="52">
        <f>VLOOKUP($A40,'Current month raw data'!$B:$Q,14,FALSE)</f>
        <v>-4.2293804300696403</v>
      </c>
      <c r="L40" s="52">
        <f>VLOOKUP($A40,'Current month raw data'!$B:$Q,15,FALSE)</f>
        <v>0</v>
      </c>
      <c r="M40" s="57">
        <f>VLOOKUP($A40,'Current month raw data'!$B:$Q,16,FALSE)</f>
        <v>-6.7009336980099903</v>
      </c>
    </row>
    <row r="41" spans="1:13" x14ac:dyDescent="0.45">
      <c r="A41" s="24" t="s">
        <v>53</v>
      </c>
      <c r="B41" s="56">
        <f>VLOOKUP($A41,'Current month raw data'!$B:$Q,5,FALSE)</f>
        <v>54.543509272467901</v>
      </c>
      <c r="C41" s="52">
        <f>VLOOKUP($A41,'Current month raw data'!$B:$Q,6,FALSE)</f>
        <v>60.427960057061298</v>
      </c>
      <c r="D41" s="53">
        <f>VLOOKUP($A41,'Current month raw data'!$B:$Q,7,FALSE)</f>
        <v>120.33392397890201</v>
      </c>
      <c r="E41" s="53">
        <f>VLOOKUP($A41,'Current month raw data'!$B:$Q,8,FALSE)</f>
        <v>116.744107255272</v>
      </c>
      <c r="F41" s="53">
        <f>VLOOKUP($A41,'Current month raw data'!$B:$Q,9,FALSE)</f>
        <v>65.634344983357096</v>
      </c>
      <c r="G41" s="53">
        <f>VLOOKUP($A41,'Current month raw data'!$B:$Q,10,FALSE)</f>
        <v>70.546082501188707</v>
      </c>
      <c r="H41" s="52">
        <f>VLOOKUP($A41,'Current month raw data'!$B:$Q,11,FALSE)</f>
        <v>-9.7379603399433403</v>
      </c>
      <c r="I41" s="52">
        <f>VLOOKUP($A41,'Current month raw data'!$B:$Q,12,FALSE)</f>
        <v>3.0749446871700701</v>
      </c>
      <c r="J41" s="52">
        <f>VLOOKUP($A41,'Current month raw data'!$B:$Q,13,FALSE)</f>
        <v>-6.9624525468850802</v>
      </c>
      <c r="K41" s="52">
        <f>VLOOKUP($A41,'Current month raw data'!$B:$Q,14,FALSE)</f>
        <v>-6.9624525468850802</v>
      </c>
      <c r="L41" s="52">
        <f>VLOOKUP($A41,'Current month raw data'!$B:$Q,15,FALSE)</f>
        <v>0</v>
      </c>
      <c r="M41" s="57">
        <f>VLOOKUP($A41,'Current month raw data'!$B:$Q,16,FALSE)</f>
        <v>-9.7379603399433403</v>
      </c>
    </row>
    <row r="42" spans="1:13" x14ac:dyDescent="0.45">
      <c r="A42" s="24" t="s">
        <v>54</v>
      </c>
      <c r="B42" s="56">
        <f>VLOOKUP($A42,'Current month raw data'!$B:$Q,5,FALSE)</f>
        <v>66.204888363258405</v>
      </c>
      <c r="C42" s="52">
        <f>VLOOKUP($A42,'Current month raw data'!$B:$Q,6,FALSE)</f>
        <v>67.105058574377296</v>
      </c>
      <c r="D42" s="53">
        <f>VLOOKUP($A42,'Current month raw data'!$B:$Q,7,FALSE)</f>
        <v>132.307637368288</v>
      </c>
      <c r="E42" s="53">
        <f>VLOOKUP($A42,'Current month raw data'!$B:$Q,8,FALSE)</f>
        <v>124.31949813972901</v>
      </c>
      <c r="F42" s="53">
        <f>VLOOKUP($A42,'Current month raw data'!$B:$Q,9,FALSE)</f>
        <v>87.594123615740202</v>
      </c>
      <c r="G42" s="53">
        <f>VLOOKUP($A42,'Current month raw data'!$B:$Q,10,FALSE)</f>
        <v>83.424672046037401</v>
      </c>
      <c r="H42" s="52">
        <f>VLOOKUP($A42,'Current month raw data'!$B:$Q,11,FALSE)</f>
        <v>-1.3414342081547199</v>
      </c>
      <c r="I42" s="52">
        <f>VLOOKUP($A42,'Current month raw data'!$B:$Q,12,FALSE)</f>
        <v>6.4254918561374001</v>
      </c>
      <c r="J42" s="52">
        <f>VLOOKUP($A42,'Current month raw data'!$B:$Q,13,FALSE)</f>
        <v>4.9978639021822504</v>
      </c>
      <c r="K42" s="52">
        <f>VLOOKUP($A42,'Current month raw data'!$B:$Q,14,FALSE)</f>
        <v>4.7192056568315799</v>
      </c>
      <c r="L42" s="52">
        <f>VLOOKUP($A42,'Current month raw data'!$B:$Q,15,FALSE)</f>
        <v>-0.265394204219499</v>
      </c>
      <c r="M42" s="57">
        <f>VLOOKUP($A42,'Current month raw data'!$B:$Q,16,FALSE)</f>
        <v>-1.6032683237323599</v>
      </c>
    </row>
    <row r="43" spans="1:13" x14ac:dyDescent="0.45">
      <c r="A43" s="25" t="s">
        <v>55</v>
      </c>
      <c r="B43" s="56">
        <f>VLOOKUP($A43,'Current month raw data'!$B:$Q,5,FALSE)</f>
        <v>73.010066355500499</v>
      </c>
      <c r="C43" s="52">
        <f>VLOOKUP($A43,'Current month raw data'!$B:$Q,6,FALSE)</f>
        <v>70.008927193035404</v>
      </c>
      <c r="D43" s="53">
        <f>VLOOKUP($A43,'Current month raw data'!$B:$Q,7,FALSE)</f>
        <v>154.7163295771</v>
      </c>
      <c r="E43" s="53">
        <f>VLOOKUP($A43,'Current month raw data'!$B:$Q,8,FALSE)</f>
        <v>133.794475558333</v>
      </c>
      <c r="F43" s="53">
        <f>VLOOKUP($A43,'Current month raw data'!$B:$Q,9,FALSE)</f>
        <v>112.958494887036</v>
      </c>
      <c r="G43" s="53">
        <f>VLOOKUP($A43,'Current month raw data'!$B:$Q,10,FALSE)</f>
        <v>93.668076981937503</v>
      </c>
      <c r="H43" s="52">
        <f>VLOOKUP($A43,'Current month raw data'!$B:$Q,11,FALSE)</f>
        <v>4.28679496000575</v>
      </c>
      <c r="I43" s="52">
        <f>VLOOKUP($A43,'Current month raw data'!$B:$Q,12,FALSE)</f>
        <v>15.637307842090101</v>
      </c>
      <c r="J43" s="52">
        <f>VLOOKUP($A43,'Current month raw data'!$B:$Q,13,FALSE)</f>
        <v>20.594442126551101</v>
      </c>
      <c r="K43" s="52">
        <f>VLOOKUP($A43,'Current month raw data'!$B:$Q,14,FALSE)</f>
        <v>21.743053131683101</v>
      </c>
      <c r="L43" s="52">
        <f>VLOOKUP($A43,'Current month raw data'!$B:$Q,15,FALSE)</f>
        <v>0.95245766295483303</v>
      </c>
      <c r="M43" s="57">
        <f>VLOOKUP($A43,'Current month raw data'!$B:$Q,16,FALSE)</f>
        <v>5.2800825300523204</v>
      </c>
    </row>
    <row r="44" spans="1:13" x14ac:dyDescent="0.45">
      <c r="A44" s="24" t="s">
        <v>56</v>
      </c>
      <c r="B44" s="56">
        <f>VLOOKUP($A44,'Current month raw data'!$B:$Q,5,FALSE)</f>
        <v>59.927291533570603</v>
      </c>
      <c r="C44" s="52">
        <f>VLOOKUP($A44,'Current month raw data'!$B:$Q,6,FALSE)</f>
        <v>64.124545454545398</v>
      </c>
      <c r="D44" s="53">
        <f>VLOOKUP($A44,'Current month raw data'!$B:$Q,7,FALSE)</f>
        <v>110.398781137841</v>
      </c>
      <c r="E44" s="53">
        <f>VLOOKUP($A44,'Current month raw data'!$B:$Q,8,FALSE)</f>
        <v>103.75582800516</v>
      </c>
      <c r="F44" s="53">
        <f>VLOOKUP($A44,'Current month raw data'!$B:$Q,9,FALSE)</f>
        <v>66.158999421982898</v>
      </c>
      <c r="G44" s="53">
        <f>VLOOKUP($A44,'Current month raw data'!$B:$Q,10,FALSE)</f>
        <v>66.532953090909004</v>
      </c>
      <c r="H44" s="52">
        <f>VLOOKUP($A44,'Current month raw data'!$B:$Q,11,FALSE)</f>
        <v>-6.5454716149996601</v>
      </c>
      <c r="I44" s="52">
        <f>VLOOKUP($A44,'Current month raw data'!$B:$Q,12,FALSE)</f>
        <v>6.4024867425767802</v>
      </c>
      <c r="J44" s="52">
        <f>VLOOKUP($A44,'Current month raw data'!$B:$Q,13,FALSE)</f>
        <v>-0.562057824812354</v>
      </c>
      <c r="K44" s="52">
        <f>VLOOKUP($A44,'Current month raw data'!$B:$Q,14,FALSE)</f>
        <v>-0.95076978058808803</v>
      </c>
      <c r="L44" s="52">
        <f>VLOOKUP($A44,'Current month raw data'!$B:$Q,15,FALSE)</f>
        <v>-0.39090909090908998</v>
      </c>
      <c r="M44" s="57">
        <f>VLOOKUP($A44,'Current month raw data'!$B:$Q,16,FALSE)</f>
        <v>-6.9107938623228398</v>
      </c>
    </row>
    <row r="45" spans="1:13" x14ac:dyDescent="0.45">
      <c r="A45" s="24" t="s">
        <v>57</v>
      </c>
      <c r="B45" s="56">
        <f>VLOOKUP($A45,'Current month raw data'!$B:$Q,5,FALSE)</f>
        <v>61.514232777497</v>
      </c>
      <c r="C45" s="52">
        <f>VLOOKUP($A45,'Current month raw data'!$B:$Q,6,FALSE)</f>
        <v>63.116894054236099</v>
      </c>
      <c r="D45" s="53">
        <f>VLOOKUP($A45,'Current month raw data'!$B:$Q,7,FALSE)</f>
        <v>105.771656718052</v>
      </c>
      <c r="E45" s="53">
        <f>VLOOKUP($A45,'Current month raw data'!$B:$Q,8,FALSE)</f>
        <v>98.265277069851194</v>
      </c>
      <c r="F45" s="53">
        <f>VLOOKUP($A45,'Current month raw data'!$B:$Q,9,FALSE)</f>
        <v>65.064623126157898</v>
      </c>
      <c r="G45" s="53">
        <f>VLOOKUP($A45,'Current month raw data'!$B:$Q,10,FALSE)</f>
        <v>62.021990820279598</v>
      </c>
      <c r="H45" s="52">
        <f>VLOOKUP($A45,'Current month raw data'!$B:$Q,11,FALSE)</f>
        <v>-2.5391954099673</v>
      </c>
      <c r="I45" s="52">
        <f>VLOOKUP($A45,'Current month raw data'!$B:$Q,12,FALSE)</f>
        <v>7.63889328156632</v>
      </c>
      <c r="J45" s="52">
        <f>VLOOKUP($A45,'Current month raw data'!$B:$Q,13,FALSE)</f>
        <v>4.9057314440211801</v>
      </c>
      <c r="K45" s="52">
        <f>VLOOKUP($A45,'Current month raw data'!$B:$Q,14,FALSE)</f>
        <v>4.9057314440211801</v>
      </c>
      <c r="L45" s="52">
        <f>VLOOKUP($A45,'Current month raw data'!$B:$Q,15,FALSE)</f>
        <v>0</v>
      </c>
      <c r="M45" s="57">
        <f>VLOOKUP($A45,'Current month raw data'!$B:$Q,16,FALSE)</f>
        <v>-2.5391954099673</v>
      </c>
    </row>
    <row r="46" spans="1:13" x14ac:dyDescent="0.45">
      <c r="A46" s="25" t="s">
        <v>58</v>
      </c>
      <c r="B46" s="56">
        <f>VLOOKUP($A46,'Current month raw data'!$B:$Q,5,FALSE)</f>
        <v>57.985431753694897</v>
      </c>
      <c r="C46" s="52">
        <f>VLOOKUP($A46,'Current month raw data'!$B:$Q,6,FALSE)</f>
        <v>59.460753166433598</v>
      </c>
      <c r="D46" s="53">
        <f>VLOOKUP($A46,'Current month raw data'!$B:$Q,7,FALSE)</f>
        <v>118.941270805793</v>
      </c>
      <c r="E46" s="53">
        <f>VLOOKUP($A46,'Current month raw data'!$B:$Q,8,FALSE)</f>
        <v>118.44131403657499</v>
      </c>
      <c r="F46" s="53">
        <f>VLOOKUP($A46,'Current month raw data'!$B:$Q,9,FALSE)</f>
        <v>68.968609410070698</v>
      </c>
      <c r="G46" s="53">
        <f>VLOOKUP($A46,'Current month raw data'!$B:$Q,10,FALSE)</f>
        <v>70.426097386368397</v>
      </c>
      <c r="H46" s="52">
        <f>VLOOKUP($A46,'Current month raw data'!$B:$Q,11,FALSE)</f>
        <v>-2.4811683912061899</v>
      </c>
      <c r="I46" s="52">
        <f>VLOOKUP($A46,'Current month raw data'!$B:$Q,12,FALSE)</f>
        <v>0.422113494167842</v>
      </c>
      <c r="J46" s="52">
        <f>VLOOKUP($A46,'Current month raw data'!$B:$Q,13,FALSE)</f>
        <v>-2.0695282436306499</v>
      </c>
      <c r="K46" s="52">
        <f>VLOOKUP($A46,'Current month raw data'!$B:$Q,14,FALSE)</f>
        <v>-2.0446380487503899</v>
      </c>
      <c r="L46" s="52">
        <f>VLOOKUP($A46,'Current month raw data'!$B:$Q,15,FALSE)</f>
        <v>2.5416190113102002E-2</v>
      </c>
      <c r="M46" s="57">
        <f>VLOOKUP($A46,'Current month raw data'!$B:$Q,16,FALSE)</f>
        <v>-2.4563828195684199</v>
      </c>
    </row>
    <row r="47" spans="1:13" x14ac:dyDescent="0.45">
      <c r="A47" s="24" t="s">
        <v>59</v>
      </c>
      <c r="B47" s="56">
        <f>VLOOKUP($A47,'Current month raw data'!$B:$Q,5,FALSE)</f>
        <v>52.826855123674903</v>
      </c>
      <c r="C47" s="52">
        <f>VLOOKUP($A47,'Current month raw data'!$B:$Q,6,FALSE)</f>
        <v>59.908127208480501</v>
      </c>
      <c r="D47" s="53">
        <f>VLOOKUP($A47,'Current month raw data'!$B:$Q,7,FALSE)</f>
        <v>88.298959643255202</v>
      </c>
      <c r="E47" s="53">
        <f>VLOOKUP($A47,'Current month raw data'!$B:$Q,8,FALSE)</f>
        <v>83.280508041366801</v>
      </c>
      <c r="F47" s="53">
        <f>VLOOKUP($A47,'Current month raw data'!$B:$Q,9,FALSE)</f>
        <v>46.645563486454598</v>
      </c>
      <c r="G47" s="53">
        <f>VLOOKUP($A47,'Current month raw data'!$B:$Q,10,FALSE)</f>
        <v>49.891792697290903</v>
      </c>
      <c r="H47" s="52">
        <f>VLOOKUP($A47,'Current month raw data'!$B:$Q,11,FALSE)</f>
        <v>-11.8202194172466</v>
      </c>
      <c r="I47" s="52">
        <f>VLOOKUP($A47,'Current month raw data'!$B:$Q,12,FALSE)</f>
        <v>6.0259618005640698</v>
      </c>
      <c r="J47" s="52">
        <f>VLOOKUP($A47,'Current month raw data'!$B:$Q,13,FALSE)</f>
        <v>-6.5065395235087298</v>
      </c>
      <c r="K47" s="52">
        <f>VLOOKUP($A47,'Current month raw data'!$B:$Q,14,FALSE)</f>
        <v>-6.5065395235087298</v>
      </c>
      <c r="L47" s="52">
        <f>VLOOKUP($A47,'Current month raw data'!$B:$Q,15,FALSE)</f>
        <v>0</v>
      </c>
      <c r="M47" s="57">
        <f>VLOOKUP($A47,'Current month raw data'!$B:$Q,16,FALSE)</f>
        <v>-11.8202194172466</v>
      </c>
    </row>
    <row r="48" spans="1:13" ht="16.5" thickBot="1" x14ac:dyDescent="0.5">
      <c r="A48" s="24" t="s">
        <v>60</v>
      </c>
      <c r="B48" s="59">
        <f>VLOOKUP($A48,'Current month raw data'!$B:$Q,5,FALSE)</f>
        <v>58.982147224260203</v>
      </c>
      <c r="C48" s="60">
        <f>VLOOKUP($A48,'Current month raw data'!$B:$Q,6,FALSE)</f>
        <v>61.6170428841803</v>
      </c>
      <c r="D48" s="61">
        <f>VLOOKUP($A48,'Current month raw data'!$B:$Q,7,FALSE)</f>
        <v>116.772369536193</v>
      </c>
      <c r="E48" s="61">
        <f>VLOOKUP($A48,'Current month raw data'!$B:$Q,8,FALSE)</f>
        <v>109.94738322308</v>
      </c>
      <c r="F48" s="61">
        <f>VLOOKUP($A48,'Current month raw data'!$B:$Q,9,FALSE)</f>
        <v>68.874850917094605</v>
      </c>
      <c r="G48" s="61">
        <f>VLOOKUP($A48,'Current month raw data'!$B:$Q,10,FALSE)</f>
        <v>67.746326270599596</v>
      </c>
      <c r="H48" s="60">
        <f>VLOOKUP($A48,'Current month raw data'!$B:$Q,11,FALSE)</f>
        <v>-4.2762449098261897</v>
      </c>
      <c r="I48" s="60">
        <f>VLOOKUP($A48,'Current month raw data'!$B:$Q,12,FALSE)</f>
        <v>6.2075022733965604</v>
      </c>
      <c r="J48" s="60">
        <f>VLOOKUP($A48,'Current month raw data'!$B:$Q,13,FALSE)</f>
        <v>1.66580936357689</v>
      </c>
      <c r="K48" s="60">
        <f>VLOOKUP($A48,'Current month raw data'!$B:$Q,14,FALSE)</f>
        <v>-4.0503405604796301</v>
      </c>
      <c r="L48" s="60">
        <f>VLOOKUP($A48,'Current month raw data'!$B:$Q,15,FALSE)</f>
        <v>-5.6224899598393501</v>
      </c>
      <c r="M48" s="62">
        <f>VLOOKUP($A48,'Current month raw data'!$B:$Q,16,FALSE)</f>
        <v>-9.6583034289524292</v>
      </c>
    </row>
    <row r="49" spans="2:13" x14ac:dyDescent="0.45">
      <c r="B49" s="96" t="s">
        <v>77</v>
      </c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</row>
    <row r="50" spans="2:13" x14ac:dyDescent="0.45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</row>
    <row r="57" spans="2:13" x14ac:dyDescent="0.45">
      <c r="F57" s="51"/>
    </row>
  </sheetData>
  <sheetProtection algorithmName="SHA-512" hashValue="bCJgbKvOzpupsT3dDoD8bmRM0uRKp3ojneM+ldwlYaAXLExI7QAMbEEOUpmVzQBhiIrcQRehezNzWFtvCvfCtg==" saltValue="FPaSoxQiIylNOinoGiYbeg==" spinCount="100000" sheet="1"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P8" sqref="P8"/>
    </sheetView>
  </sheetViews>
  <sheetFormatPr defaultColWidth="9.1796875" defaultRowHeight="16" x14ac:dyDescent="0.45"/>
  <cols>
    <col min="1" max="1" width="39" style="20" bestFit="1" customWidth="1"/>
    <col min="2" max="6" width="11.7265625" style="20" customWidth="1"/>
    <col min="7" max="7" width="11.7265625" style="21" customWidth="1"/>
    <col min="8" max="9" width="11.7265625" style="20" customWidth="1"/>
    <col min="10" max="11" width="11.7265625" style="21" customWidth="1"/>
    <col min="12" max="13" width="11.7265625" style="20" customWidth="1"/>
    <col min="14" max="16384" width="9.1796875" style="20"/>
  </cols>
  <sheetData>
    <row r="1" spans="1:13" ht="24" customHeight="1" x14ac:dyDescent="0.45">
      <c r="A1" s="99" t="str">
        <f>'YTD Raw Data'!A1</f>
        <v>YTD April 2023 Monthly Report</v>
      </c>
      <c r="B1" s="100" t="str">
        <f>'YTD Raw Data'!F1</f>
        <v>Year to Date - April 2023 vs April 2022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 ht="16.899999999999999" customHeight="1" x14ac:dyDescent="0.45">
      <c r="A2" s="99"/>
      <c r="B2" s="103" t="s">
        <v>46</v>
      </c>
      <c r="C2" s="104"/>
      <c r="D2" s="104" t="s">
        <v>2</v>
      </c>
      <c r="E2" s="104"/>
      <c r="F2" s="104" t="s">
        <v>3</v>
      </c>
      <c r="G2" s="104"/>
      <c r="H2" s="104" t="str">
        <f>'YTD Raw Data'!L7</f>
        <v>Percent Change from YTD 2022</v>
      </c>
      <c r="I2" s="104"/>
      <c r="J2" s="104"/>
      <c r="K2" s="104"/>
      <c r="L2" s="104"/>
      <c r="M2" s="105"/>
    </row>
    <row r="3" spans="1:13" s="63" customFormat="1" ht="33" x14ac:dyDescent="0.25">
      <c r="A3" s="99"/>
      <c r="B3" s="64">
        <v>2023</v>
      </c>
      <c r="C3" s="64">
        <v>2022</v>
      </c>
      <c r="D3" s="64">
        <v>2023</v>
      </c>
      <c r="E3" s="64">
        <v>2022</v>
      </c>
      <c r="F3" s="64">
        <v>2023</v>
      </c>
      <c r="G3" s="64">
        <v>2022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44</v>
      </c>
      <c r="M3" s="66" t="s">
        <v>45</v>
      </c>
    </row>
    <row r="4" spans="1:13" x14ac:dyDescent="0.45">
      <c r="A4" s="22" t="s">
        <v>10</v>
      </c>
      <c r="B4" s="56">
        <f>VLOOKUP($A4,'YTD Raw Data'!$B:$Q,5,FALSE)</f>
        <v>60.645463794010404</v>
      </c>
      <c r="C4" s="52">
        <f>VLOOKUP($A4,'YTD Raw Data'!$B:$Q,6,FALSE)</f>
        <v>58.366941800053503</v>
      </c>
      <c r="D4" s="53">
        <f>VLOOKUP($A4,'YTD Raw Data'!$B:$Q,7,FALSE)</f>
        <v>152.67569216863299</v>
      </c>
      <c r="E4" s="53">
        <f>VLOOKUP($A4,'YTD Raw Data'!$B:$Q,8,FALSE)</f>
        <v>140.99785092064201</v>
      </c>
      <c r="F4" s="53">
        <f>VLOOKUP($A4,'YTD Raw Data'!$B:$Q,9,FALSE)</f>
        <v>92.5908816163832</v>
      </c>
      <c r="G4" s="53">
        <f>VLOOKUP($A4,'YTD Raw Data'!$B:$Q,10,FALSE)</f>
        <v>82.296133586177405</v>
      </c>
      <c r="H4" s="52">
        <f>VLOOKUP($A4,'YTD Raw Data'!$B:$Q,11,FALSE)</f>
        <v>3.90378855510779</v>
      </c>
      <c r="I4" s="52">
        <f>VLOOKUP($A4,'YTD Raw Data'!$B:$Q,12,FALSE)</f>
        <v>8.2822831495237299</v>
      </c>
      <c r="J4" s="52">
        <f>VLOOKUP($A4,'YTD Raw Data'!$B:$Q,13,FALSE)</f>
        <v>12.509394526324201</v>
      </c>
      <c r="K4" s="52">
        <f>VLOOKUP($A4,'YTD Raw Data'!$B:$Q,14,FALSE)</f>
        <v>12.913087204285199</v>
      </c>
      <c r="L4" s="52">
        <f>VLOOKUP($A4,'YTD Raw Data'!$B:$Q,15,FALSE)</f>
        <v>0.35880797302360501</v>
      </c>
      <c r="M4" s="57">
        <f>VLOOKUP($A4,'YTD Raw Data'!$B:$Q,16,FALSE)</f>
        <v>4.2766036327171104</v>
      </c>
    </row>
    <row r="5" spans="1:13" x14ac:dyDescent="0.45">
      <c r="A5" s="22" t="s">
        <v>13</v>
      </c>
      <c r="B5" s="56">
        <f>VLOOKUP($A5,'YTD Raw Data'!$B:$Q,5,FALSE)</f>
        <v>58.183781749066497</v>
      </c>
      <c r="C5" s="52">
        <f>VLOOKUP($A5,'YTD Raw Data'!$B:$Q,6,FALSE)</f>
        <v>55.014046528375097</v>
      </c>
      <c r="D5" s="53">
        <f>VLOOKUP($A5,'YTD Raw Data'!$B:$Q,7,FALSE)</f>
        <v>120.866694244691</v>
      </c>
      <c r="E5" s="53">
        <f>VLOOKUP($A5,'YTD Raw Data'!$B:$Q,8,FALSE)</f>
        <v>108.837102408885</v>
      </c>
      <c r="F5" s="53">
        <f>VLOOKUP($A5,'YTD Raw Data'!$B:$Q,9,FALSE)</f>
        <v>70.324813586642804</v>
      </c>
      <c r="G5" s="53">
        <f>VLOOKUP($A5,'YTD Raw Data'!$B:$Q,10,FALSE)</f>
        <v>59.875694159359298</v>
      </c>
      <c r="H5" s="52">
        <f>VLOOKUP($A5,'YTD Raw Data'!$B:$Q,11,FALSE)</f>
        <v>5.76168346216192</v>
      </c>
      <c r="I5" s="52">
        <f>VLOOKUP($A5,'YTD Raw Data'!$B:$Q,12,FALSE)</f>
        <v>11.0528409609921</v>
      </c>
      <c r="J5" s="52">
        <f>VLOOKUP($A5,'YTD Raw Data'!$B:$Q,13,FALSE)</f>
        <v>17.451354132902502</v>
      </c>
      <c r="K5" s="52">
        <f>VLOOKUP($A5,'YTD Raw Data'!$B:$Q,14,FALSE)</f>
        <v>18.1727919078836</v>
      </c>
      <c r="L5" s="52">
        <f>VLOOKUP($A5,'YTD Raw Data'!$B:$Q,15,FALSE)</f>
        <v>0.61424389723483497</v>
      </c>
      <c r="M5" s="57">
        <f>VLOOKUP($A5,'YTD Raw Data'!$B:$Q,16,FALSE)</f>
        <v>6.4113181484410804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18</v>
      </c>
      <c r="B7" s="56">
        <f>VLOOKUP($A7,'YTD Raw Data'!$B:$Q,5,FALSE)</f>
        <v>63.224248029104402</v>
      </c>
      <c r="C7" s="52">
        <f>VLOOKUP($A7,'YTD Raw Data'!$B:$Q,6,FALSE)</f>
        <v>52.904143555021101</v>
      </c>
      <c r="D7" s="53">
        <f>VLOOKUP($A7,'YTD Raw Data'!$B:$Q,7,FALSE)</f>
        <v>177.95237842910501</v>
      </c>
      <c r="E7" s="53">
        <f>VLOOKUP($A7,'YTD Raw Data'!$B:$Q,8,FALSE)</f>
        <v>148.69522402859201</v>
      </c>
      <c r="F7" s="53">
        <f>VLOOKUP($A7,'YTD Raw Data'!$B:$Q,9,FALSE)</f>
        <v>112.509053111708</v>
      </c>
      <c r="G7" s="53">
        <f>VLOOKUP($A7,'YTD Raw Data'!$B:$Q,10,FALSE)</f>
        <v>78.665934779547001</v>
      </c>
      <c r="H7" s="52">
        <f>VLOOKUP($A7,'YTD Raw Data'!$B:$Q,11,FALSE)</f>
        <v>19.507176150295699</v>
      </c>
      <c r="I7" s="52">
        <f>VLOOKUP($A7,'YTD Raw Data'!$B:$Q,12,FALSE)</f>
        <v>19.675920724183001</v>
      </c>
      <c r="J7" s="52">
        <f>VLOOKUP($A7,'YTD Raw Data'!$B:$Q,13,FALSE)</f>
        <v>43.021313389337699</v>
      </c>
      <c r="K7" s="52">
        <f>VLOOKUP($A7,'YTD Raw Data'!$B:$Q,14,FALSE)</f>
        <v>44.9514075076833</v>
      </c>
      <c r="L7" s="52">
        <f>VLOOKUP($A7,'YTD Raw Data'!$B:$Q,15,FALSE)</f>
        <v>1.3495150286386799</v>
      </c>
      <c r="M7" s="57">
        <f>VLOOKUP($A7,'YTD Raw Data'!$B:$Q,16,FALSE)</f>
        <v>21.119943452745702</v>
      </c>
    </row>
    <row r="8" spans="1:13" x14ac:dyDescent="0.45">
      <c r="A8" s="24" t="s">
        <v>20</v>
      </c>
      <c r="B8" s="56">
        <f>VLOOKUP($A8,'YTD Raw Data'!$B:$Q,5,FALSE)</f>
        <v>68.2277588637848</v>
      </c>
      <c r="C8" s="52">
        <f>VLOOKUP($A8,'YTD Raw Data'!$B:$Q,6,FALSE)</f>
        <v>55.200500930667403</v>
      </c>
      <c r="D8" s="53">
        <f>VLOOKUP($A8,'YTD Raw Data'!$B:$Q,7,FALSE)</f>
        <v>185.769983581107</v>
      </c>
      <c r="E8" s="53">
        <f>VLOOKUP($A8,'YTD Raw Data'!$B:$Q,8,FALSE)</f>
        <v>153.88567487226899</v>
      </c>
      <c r="F8" s="53">
        <f>VLOOKUP($A8,'YTD Raw Data'!$B:$Q,9,FALSE)</f>
        <v>126.74669643900999</v>
      </c>
      <c r="G8" s="53">
        <f>VLOOKUP($A8,'YTD Raw Data'!$B:$Q,10,FALSE)</f>
        <v>84.9456633900311</v>
      </c>
      <c r="H8" s="52">
        <f>VLOOKUP($A8,'YTD Raw Data'!$B:$Q,11,FALSE)</f>
        <v>23.599890786280799</v>
      </c>
      <c r="I8" s="52">
        <f>VLOOKUP($A8,'YTD Raw Data'!$B:$Q,12,FALSE)</f>
        <v>20.7194781030157</v>
      </c>
      <c r="J8" s="52">
        <f>VLOOKUP($A8,'YTD Raw Data'!$B:$Q,13,FALSE)</f>
        <v>49.209143093095697</v>
      </c>
      <c r="K8" s="52">
        <f>VLOOKUP($A8,'YTD Raw Data'!$B:$Q,14,FALSE)</f>
        <v>48.867422248668497</v>
      </c>
      <c r="L8" s="52">
        <f>VLOOKUP($A8,'YTD Raw Data'!$B:$Q,15,FALSE)</f>
        <v>-0.22902138390674401</v>
      </c>
      <c r="M8" s="57">
        <f>VLOOKUP($A8,'YTD Raw Data'!$B:$Q,16,FALSE)</f>
        <v>23.316820605894801</v>
      </c>
    </row>
    <row r="9" spans="1:13" x14ac:dyDescent="0.45">
      <c r="A9" s="24" t="s">
        <v>22</v>
      </c>
      <c r="B9" s="56">
        <f>VLOOKUP($A9,'YTD Raw Data'!$B:$Q,5,FALSE)</f>
        <v>63.795376420887699</v>
      </c>
      <c r="C9" s="52">
        <f>VLOOKUP($A9,'YTD Raw Data'!$B:$Q,6,FALSE)</f>
        <v>53.649869037144903</v>
      </c>
      <c r="D9" s="53">
        <f>VLOOKUP($A9,'YTD Raw Data'!$B:$Q,7,FALSE)</f>
        <v>149.434491728648</v>
      </c>
      <c r="E9" s="53">
        <f>VLOOKUP($A9,'YTD Raw Data'!$B:$Q,8,FALSE)</f>
        <v>126.60249852027999</v>
      </c>
      <c r="F9" s="53">
        <f>VLOOKUP($A9,'YTD Raw Data'!$B:$Q,9,FALSE)</f>
        <v>95.332296500931605</v>
      </c>
      <c r="G9" s="53">
        <f>VLOOKUP($A9,'YTD Raw Data'!$B:$Q,10,FALSE)</f>
        <v>67.922074653883797</v>
      </c>
      <c r="H9" s="52">
        <f>VLOOKUP($A9,'YTD Raw Data'!$B:$Q,11,FALSE)</f>
        <v>18.910591145559899</v>
      </c>
      <c r="I9" s="52">
        <f>VLOOKUP($A9,'YTD Raw Data'!$B:$Q,12,FALSE)</f>
        <v>18.034393851011</v>
      </c>
      <c r="J9" s="52">
        <f>VLOOKUP($A9,'YTD Raw Data'!$B:$Q,13,FALSE)</f>
        <v>40.355395483315696</v>
      </c>
      <c r="K9" s="52">
        <f>VLOOKUP($A9,'YTD Raw Data'!$B:$Q,14,FALSE)</f>
        <v>44.2746669254092</v>
      </c>
      <c r="L9" s="52">
        <f>VLOOKUP($A9,'YTD Raw Data'!$B:$Q,15,FALSE)</f>
        <v>2.7923910075543801</v>
      </c>
      <c r="M9" s="57">
        <f>VLOOKUP($A9,'YTD Raw Data'!$B:$Q,16,FALSE)</f>
        <v>22.231039799738301</v>
      </c>
    </row>
    <row r="10" spans="1:13" x14ac:dyDescent="0.45">
      <c r="A10" s="24" t="s">
        <v>23</v>
      </c>
      <c r="B10" s="56">
        <f>VLOOKUP($A10,'YTD Raw Data'!$B:$Q,5,FALSE)</f>
        <v>58.958721086417903</v>
      </c>
      <c r="C10" s="52">
        <f>VLOOKUP($A10,'YTD Raw Data'!$B:$Q,6,FALSE)</f>
        <v>49.691278945631701</v>
      </c>
      <c r="D10" s="53">
        <f>VLOOKUP($A10,'YTD Raw Data'!$B:$Q,7,FALSE)</f>
        <v>152.127005407241</v>
      </c>
      <c r="E10" s="53">
        <f>VLOOKUP($A10,'YTD Raw Data'!$B:$Q,8,FALSE)</f>
        <v>126.96408777970601</v>
      </c>
      <c r="F10" s="53">
        <f>VLOOKUP($A10,'YTD Raw Data'!$B:$Q,9,FALSE)</f>
        <v>89.692136815175402</v>
      </c>
      <c r="G10" s="53">
        <f>VLOOKUP($A10,'YTD Raw Data'!$B:$Q,10,FALSE)</f>
        <v>63.090079019390899</v>
      </c>
      <c r="H10" s="52">
        <f>VLOOKUP($A10,'YTD Raw Data'!$B:$Q,11,FALSE)</f>
        <v>18.6500374661838</v>
      </c>
      <c r="I10" s="52">
        <f>VLOOKUP($A10,'YTD Raw Data'!$B:$Q,12,FALSE)</f>
        <v>19.818925231199401</v>
      </c>
      <c r="J10" s="52">
        <f>VLOOKUP($A10,'YTD Raw Data'!$B:$Q,13,FALSE)</f>
        <v>42.165199678396903</v>
      </c>
      <c r="K10" s="52">
        <f>VLOOKUP($A10,'YTD Raw Data'!$B:$Q,14,FALSE)</f>
        <v>43.295065184488202</v>
      </c>
      <c r="L10" s="52">
        <f>VLOOKUP($A10,'YTD Raw Data'!$B:$Q,15,FALSE)</f>
        <v>0.79475533298394696</v>
      </c>
      <c r="M10" s="57">
        <f>VLOOKUP($A10,'YTD Raw Data'!$B:$Q,16,FALSE)</f>
        <v>19.593014966533701</v>
      </c>
    </row>
    <row r="11" spans="1:13" x14ac:dyDescent="0.45">
      <c r="A11" s="24" t="s">
        <v>21</v>
      </c>
      <c r="B11" s="56">
        <f>VLOOKUP($A11,'YTD Raw Data'!$B:$Q,5,FALSE)</f>
        <v>57.543352936400197</v>
      </c>
      <c r="C11" s="52">
        <f>VLOOKUP($A11,'YTD Raw Data'!$B:$Q,6,FALSE)</f>
        <v>57.275698365409198</v>
      </c>
      <c r="D11" s="53">
        <f>VLOOKUP($A11,'YTD Raw Data'!$B:$Q,7,FALSE)</f>
        <v>119.42705934644501</v>
      </c>
      <c r="E11" s="53">
        <f>VLOOKUP($A11,'YTD Raw Data'!$B:$Q,8,FALSE)</f>
        <v>109.48478858183699</v>
      </c>
      <c r="F11" s="53">
        <f>VLOOKUP($A11,'YTD Raw Data'!$B:$Q,9,FALSE)</f>
        <v>68.722334261289106</v>
      </c>
      <c r="G11" s="53">
        <f>VLOOKUP($A11,'YTD Raw Data'!$B:$Q,10,FALSE)</f>
        <v>62.708177264139003</v>
      </c>
      <c r="H11" s="52">
        <f>VLOOKUP($A11,'YTD Raw Data'!$B:$Q,11,FALSE)</f>
        <v>0.467309135688601</v>
      </c>
      <c r="I11" s="52">
        <f>VLOOKUP($A11,'YTD Raw Data'!$B:$Q,12,FALSE)</f>
        <v>9.0809608287972594</v>
      </c>
      <c r="J11" s="52">
        <f>VLOOKUP($A11,'YTD Raw Data'!$B:$Q,13,FALSE)</f>
        <v>9.5907061240471307</v>
      </c>
      <c r="K11" s="52">
        <f>VLOOKUP($A11,'YTD Raw Data'!$B:$Q,14,FALSE)</f>
        <v>15.6902391782624</v>
      </c>
      <c r="L11" s="52">
        <f>VLOOKUP($A11,'YTD Raw Data'!$B:$Q,15,FALSE)</f>
        <v>5.56573934956781</v>
      </c>
      <c r="M11" s="57">
        <f>VLOOKUP($A11,'YTD Raw Data'!$B:$Q,16,FALSE)</f>
        <v>6.05905769370555</v>
      </c>
    </row>
    <row r="12" spans="1:13" x14ac:dyDescent="0.45">
      <c r="A12" s="24" t="s">
        <v>24</v>
      </c>
      <c r="B12" s="56">
        <f>VLOOKUP($A12,'YTD Raw Data'!$B:$Q,5,FALSE)</f>
        <v>61.478920868715697</v>
      </c>
      <c r="C12" s="52">
        <f>VLOOKUP($A12,'YTD Raw Data'!$B:$Q,6,FALSE)</f>
        <v>60.155306130402501</v>
      </c>
      <c r="D12" s="53">
        <f>VLOOKUP($A12,'YTD Raw Data'!$B:$Q,7,FALSE)</f>
        <v>95.738914011284095</v>
      </c>
      <c r="E12" s="53">
        <f>VLOOKUP($A12,'YTD Raw Data'!$B:$Q,8,FALSE)</f>
        <v>90.043035827084097</v>
      </c>
      <c r="F12" s="53">
        <f>VLOOKUP($A12,'YTD Raw Data'!$B:$Q,9,FALSE)</f>
        <v>58.8592511855651</v>
      </c>
      <c r="G12" s="53">
        <f>VLOOKUP($A12,'YTD Raw Data'!$B:$Q,10,FALSE)</f>
        <v>54.165663850890503</v>
      </c>
      <c r="H12" s="52">
        <f>VLOOKUP($A12,'YTD Raw Data'!$B:$Q,11,FALSE)</f>
        <v>2.2003291537471998</v>
      </c>
      <c r="I12" s="52">
        <f>VLOOKUP($A12,'YTD Raw Data'!$B:$Q,12,FALSE)</f>
        <v>6.3257287272479896</v>
      </c>
      <c r="J12" s="52">
        <f>VLOOKUP($A12,'YTD Raw Data'!$B:$Q,13,FALSE)</f>
        <v>8.6652447343677892</v>
      </c>
      <c r="K12" s="52">
        <f>VLOOKUP($A12,'YTD Raw Data'!$B:$Q,14,FALSE)</f>
        <v>7.0741643163194601</v>
      </c>
      <c r="L12" s="52">
        <f>VLOOKUP($A12,'YTD Raw Data'!$B:$Q,15,FALSE)</f>
        <v>-1.4642035932810999</v>
      </c>
      <c r="M12" s="57">
        <f>VLOOKUP($A12,'YTD Raw Data'!$B:$Q,16,FALSE)</f>
        <v>0.703908261932913</v>
      </c>
    </row>
    <row r="13" spans="1:13" x14ac:dyDescent="0.45">
      <c r="A13" s="24" t="s">
        <v>25</v>
      </c>
      <c r="B13" s="56">
        <f>VLOOKUP($A13,'YTD Raw Data'!$B:$Q,5,FALSE)</f>
        <v>63.903275785745898</v>
      </c>
      <c r="C13" s="52">
        <f>VLOOKUP($A13,'YTD Raw Data'!$B:$Q,6,FALSE)</f>
        <v>56.253734827264203</v>
      </c>
      <c r="D13" s="53">
        <f>VLOOKUP($A13,'YTD Raw Data'!$B:$Q,7,FALSE)</f>
        <v>122.851688615317</v>
      </c>
      <c r="E13" s="53">
        <f>VLOOKUP($A13,'YTD Raw Data'!$B:$Q,8,FALSE)</f>
        <v>104.19536869288299</v>
      </c>
      <c r="F13" s="53">
        <f>VLOOKUP($A13,'YTD Raw Data'!$B:$Q,9,FALSE)</f>
        <v>78.506253383292204</v>
      </c>
      <c r="G13" s="53">
        <f>VLOOKUP($A13,'YTD Raw Data'!$B:$Q,10,FALSE)</f>
        <v>58.613786406784897</v>
      </c>
      <c r="H13" s="52">
        <f>VLOOKUP($A13,'YTD Raw Data'!$B:$Q,11,FALSE)</f>
        <v>13.5982810420868</v>
      </c>
      <c r="I13" s="52">
        <f>VLOOKUP($A13,'YTD Raw Data'!$B:$Q,12,FALSE)</f>
        <v>17.9051335548548</v>
      </c>
      <c r="J13" s="52">
        <f>VLOOKUP($A13,'YTD Raw Data'!$B:$Q,13,FALSE)</f>
        <v>33.9382049786918</v>
      </c>
      <c r="K13" s="52">
        <f>VLOOKUP($A13,'YTD Raw Data'!$B:$Q,14,FALSE)</f>
        <v>31.837213528045702</v>
      </c>
      <c r="L13" s="52">
        <f>VLOOKUP($A13,'YTD Raw Data'!$B:$Q,15,FALSE)</f>
        <v>-1.5686274509803899</v>
      </c>
      <c r="M13" s="57">
        <f>VLOOKUP($A13,'YTD Raw Data'!$B:$Q,16,FALSE)</f>
        <v>11.816347221818701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15</v>
      </c>
      <c r="B15" s="56">
        <f>VLOOKUP($A15,'YTD Raw Data'!$B:$Q,5,FALSE)</f>
        <v>56.579454160193698</v>
      </c>
      <c r="C15" s="52">
        <f>VLOOKUP($A15,'YTD Raw Data'!$B:$Q,6,FALSE)</f>
        <v>55.014791628252603</v>
      </c>
      <c r="D15" s="53">
        <f>VLOOKUP($A15,'YTD Raw Data'!$B:$Q,7,FALSE)</f>
        <v>112.722114742692</v>
      </c>
      <c r="E15" s="53">
        <f>VLOOKUP($A15,'YTD Raw Data'!$B:$Q,8,FALSE)</f>
        <v>105.465853692463</v>
      </c>
      <c r="F15" s="53">
        <f>VLOOKUP($A15,'YTD Raw Data'!$B:$Q,9,FALSE)</f>
        <v>63.777557239242498</v>
      </c>
      <c r="G15" s="53">
        <f>VLOOKUP($A15,'YTD Raw Data'!$B:$Q,10,FALSE)</f>
        <v>58.0218196478667</v>
      </c>
      <c r="H15" s="52">
        <f>VLOOKUP($A15,'YTD Raw Data'!$B:$Q,11,FALSE)</f>
        <v>2.84407608505329</v>
      </c>
      <c r="I15" s="52">
        <f>VLOOKUP($A15,'YTD Raw Data'!$B:$Q,12,FALSE)</f>
        <v>6.8801994163795701</v>
      </c>
      <c r="J15" s="52">
        <f>VLOOKUP($A15,'YTD Raw Data'!$B:$Q,13,FALSE)</f>
        <v>9.9199536076380994</v>
      </c>
      <c r="K15" s="52">
        <f>VLOOKUP($A15,'YTD Raw Data'!$B:$Q,14,FALSE)</f>
        <v>10.825217594741201</v>
      </c>
      <c r="L15" s="52">
        <f>VLOOKUP($A15,'YTD Raw Data'!$B:$Q,15,FALSE)</f>
        <v>0.823566565843459</v>
      </c>
      <c r="M15" s="57">
        <f>VLOOKUP($A15,'YTD Raw Data'!$B:$Q,16,FALSE)</f>
        <v>3.6910655106403998</v>
      </c>
    </row>
    <row r="16" spans="1:13" x14ac:dyDescent="0.45">
      <c r="A16" s="24" t="s">
        <v>30</v>
      </c>
      <c r="B16" s="56">
        <f>VLOOKUP($A16,'YTD Raw Data'!$B:$Q,5,FALSE)</f>
        <v>68.592286268883399</v>
      </c>
      <c r="C16" s="52">
        <f>VLOOKUP($A16,'YTD Raw Data'!$B:$Q,6,FALSE)</f>
        <v>68.213994644312393</v>
      </c>
      <c r="D16" s="53">
        <f>VLOOKUP($A16,'YTD Raw Data'!$B:$Q,7,FALSE)</f>
        <v>92.905210446653001</v>
      </c>
      <c r="E16" s="53">
        <f>VLOOKUP($A16,'YTD Raw Data'!$B:$Q,8,FALSE)</f>
        <v>84.342360017665399</v>
      </c>
      <c r="F16" s="53">
        <f>VLOOKUP($A16,'YTD Raw Data'!$B:$Q,9,FALSE)</f>
        <v>63.725807908276799</v>
      </c>
      <c r="G16" s="53">
        <f>VLOOKUP($A16,'YTD Raw Data'!$B:$Q,10,FALSE)</f>
        <v>57.533292945337003</v>
      </c>
      <c r="H16" s="52">
        <f>VLOOKUP($A16,'YTD Raw Data'!$B:$Q,11,FALSE)</f>
        <v>0.55456600444451198</v>
      </c>
      <c r="I16" s="52">
        <f>VLOOKUP($A16,'YTD Raw Data'!$B:$Q,12,FALSE)</f>
        <v>10.1524909039705</v>
      </c>
      <c r="J16" s="52">
        <f>VLOOKUP($A16,'YTD Raw Data'!$B:$Q,13,FALSE)</f>
        <v>10.7633591715728</v>
      </c>
      <c r="K16" s="52">
        <f>VLOOKUP($A16,'YTD Raw Data'!$B:$Q,14,FALSE)</f>
        <v>10.783025503245399</v>
      </c>
      <c r="L16" s="52">
        <f>VLOOKUP($A16,'YTD Raw Data'!$B:$Q,15,FALSE)</f>
        <v>1.7755268366515298E-2</v>
      </c>
      <c r="M16" s="57">
        <f>VLOOKUP($A16,'YTD Raw Data'!$B:$Q,16,FALSE)</f>
        <v>0.57241973749338604</v>
      </c>
    </row>
    <row r="17" spans="1:13" x14ac:dyDescent="0.45">
      <c r="A17" s="24" t="s">
        <v>29</v>
      </c>
      <c r="B17" s="56">
        <f>VLOOKUP($A17,'YTD Raw Data'!$B:$Q,5,FALSE)</f>
        <v>59.855762296264203</v>
      </c>
      <c r="C17" s="52">
        <f>VLOOKUP($A17,'YTD Raw Data'!$B:$Q,6,FALSE)</f>
        <v>59.833339636377303</v>
      </c>
      <c r="D17" s="53">
        <f>VLOOKUP($A17,'YTD Raw Data'!$B:$Q,7,FALSE)</f>
        <v>89.138147090020396</v>
      </c>
      <c r="E17" s="53">
        <f>VLOOKUP($A17,'YTD Raw Data'!$B:$Q,8,FALSE)</f>
        <v>84.413868646858106</v>
      </c>
      <c r="F17" s="53">
        <f>VLOOKUP($A17,'YTD Raw Data'!$B:$Q,9,FALSE)</f>
        <v>53.354317437496903</v>
      </c>
      <c r="G17" s="53">
        <f>VLOOKUP($A17,'YTD Raw Data'!$B:$Q,10,FALSE)</f>
        <v>50.507636727680101</v>
      </c>
      <c r="H17" s="52">
        <f>VLOOKUP($A17,'YTD Raw Data'!$B:$Q,11,FALSE)</f>
        <v>3.7475193634724797E-2</v>
      </c>
      <c r="I17" s="52">
        <f>VLOOKUP($A17,'YTD Raw Data'!$B:$Q,12,FALSE)</f>
        <v>5.5965666766512596</v>
      </c>
      <c r="J17" s="52">
        <f>VLOOKUP($A17,'YTD Raw Data'!$B:$Q,13,FALSE)</f>
        <v>5.6361391944849597</v>
      </c>
      <c r="K17" s="52">
        <f>VLOOKUP($A17,'YTD Raw Data'!$B:$Q,14,FALSE)</f>
        <v>3.8643675890900302</v>
      </c>
      <c r="L17" s="52">
        <f>VLOOKUP($A17,'YTD Raw Data'!$B:$Q,15,FALSE)</f>
        <v>-1.67724002306914</v>
      </c>
      <c r="M17" s="57">
        <f>VLOOKUP($A17,'YTD Raw Data'!$B:$Q,16,FALSE)</f>
        <v>-1.64039337838078</v>
      </c>
    </row>
    <row r="18" spans="1:13" x14ac:dyDescent="0.45">
      <c r="A18" s="24" t="s">
        <v>28</v>
      </c>
      <c r="B18" s="56">
        <f>VLOOKUP($A18,'YTD Raw Data'!$B:$Q,5,FALSE)</f>
        <v>65.799080742432196</v>
      </c>
      <c r="C18" s="52">
        <f>VLOOKUP($A18,'YTD Raw Data'!$B:$Q,6,FALSE)</f>
        <v>62.758747854286</v>
      </c>
      <c r="D18" s="53">
        <f>VLOOKUP($A18,'YTD Raw Data'!$B:$Q,7,FALSE)</f>
        <v>107.491395580328</v>
      </c>
      <c r="E18" s="53">
        <f>VLOOKUP($A18,'YTD Raw Data'!$B:$Q,8,FALSE)</f>
        <v>97.641852256356998</v>
      </c>
      <c r="F18" s="53">
        <f>VLOOKUP($A18,'YTD Raw Data'!$B:$Q,9,FALSE)</f>
        <v>70.728350169067198</v>
      </c>
      <c r="G18" s="53">
        <f>VLOOKUP($A18,'YTD Raw Data'!$B:$Q,10,FALSE)</f>
        <v>61.2788038578216</v>
      </c>
      <c r="H18" s="52">
        <f>VLOOKUP($A18,'YTD Raw Data'!$B:$Q,11,FALSE)</f>
        <v>4.8444766540040201</v>
      </c>
      <c r="I18" s="52">
        <f>VLOOKUP($A18,'YTD Raw Data'!$B:$Q,12,FALSE)</f>
        <v>10.087419581217199</v>
      </c>
      <c r="J18" s="52">
        <f>VLOOKUP($A18,'YTD Raw Data'!$B:$Q,13,FALSE)</f>
        <v>15.420578921824699</v>
      </c>
      <c r="K18" s="52">
        <f>VLOOKUP($A18,'YTD Raw Data'!$B:$Q,14,FALSE)</f>
        <v>15.390344611142901</v>
      </c>
      <c r="L18" s="52">
        <f>VLOOKUP($A18,'YTD Raw Data'!$B:$Q,15,FALSE)</f>
        <v>-2.6194904725180299E-2</v>
      </c>
      <c r="M18" s="57">
        <f>VLOOKUP($A18,'YTD Raw Data'!$B:$Q,16,FALSE)</f>
        <v>4.8170127432348897</v>
      </c>
    </row>
    <row r="19" spans="1:13" x14ac:dyDescent="0.45">
      <c r="A19" s="24" t="s">
        <v>27</v>
      </c>
      <c r="B19" s="56">
        <f>VLOOKUP($A19,'YTD Raw Data'!$B:$Q,5,FALSE)</f>
        <v>52.328879747817403</v>
      </c>
      <c r="C19" s="52">
        <f>VLOOKUP($A19,'YTD Raw Data'!$B:$Q,6,FALSE)</f>
        <v>50.266723668142603</v>
      </c>
      <c r="D19" s="53">
        <f>VLOOKUP($A19,'YTD Raw Data'!$B:$Q,7,FALSE)</f>
        <v>128.98107637439301</v>
      </c>
      <c r="E19" s="53">
        <f>VLOOKUP($A19,'YTD Raw Data'!$B:$Q,8,FALSE)</f>
        <v>120.767638408774</v>
      </c>
      <c r="F19" s="53">
        <f>VLOOKUP($A19,'YTD Raw Data'!$B:$Q,9,FALSE)</f>
        <v>67.494352353396707</v>
      </c>
      <c r="G19" s="53">
        <f>VLOOKUP($A19,'YTD Raw Data'!$B:$Q,10,FALSE)</f>
        <v>60.70593507948</v>
      </c>
      <c r="H19" s="52">
        <f>VLOOKUP($A19,'YTD Raw Data'!$B:$Q,11,FALSE)</f>
        <v>4.1024278671693004</v>
      </c>
      <c r="I19" s="52">
        <f>VLOOKUP($A19,'YTD Raw Data'!$B:$Q,12,FALSE)</f>
        <v>6.8010255676426903</v>
      </c>
      <c r="J19" s="52">
        <f>VLOOKUP($A19,'YTD Raw Data'!$B:$Q,13,FALSE)</f>
        <v>11.182460602952199</v>
      </c>
      <c r="K19" s="52">
        <f>VLOOKUP($A19,'YTD Raw Data'!$B:$Q,14,FALSE)</f>
        <v>15.4379851568108</v>
      </c>
      <c r="L19" s="52">
        <f>VLOOKUP($A19,'YTD Raw Data'!$B:$Q,15,FALSE)</f>
        <v>3.8275142776841302</v>
      </c>
      <c r="M19" s="57">
        <f>VLOOKUP($A19,'YTD Raw Data'!$B:$Q,16,FALSE)</f>
        <v>8.0869631572010192</v>
      </c>
    </row>
    <row r="20" spans="1:13" x14ac:dyDescent="0.45">
      <c r="A20" s="24" t="s">
        <v>26</v>
      </c>
      <c r="B20" s="56">
        <f>VLOOKUP($A20,'YTD Raw Data'!$B:$Q,5,FALSE)</f>
        <v>44.364000990454599</v>
      </c>
      <c r="C20" s="52">
        <f>VLOOKUP($A20,'YTD Raw Data'!$B:$Q,6,FALSE)</f>
        <v>42.0882344114871</v>
      </c>
      <c r="D20" s="53">
        <f>VLOOKUP($A20,'YTD Raw Data'!$B:$Q,7,FALSE)</f>
        <v>139.80080734332401</v>
      </c>
      <c r="E20" s="53">
        <f>VLOOKUP($A20,'YTD Raw Data'!$B:$Q,8,FALSE)</f>
        <v>139.493519323958</v>
      </c>
      <c r="F20" s="53">
        <f>VLOOKUP($A20,'YTD Raw Data'!$B:$Q,9,FALSE)</f>
        <v>62.021231554456001</v>
      </c>
      <c r="G20" s="53">
        <f>VLOOKUP($A20,'YTD Raw Data'!$B:$Q,10,FALSE)</f>
        <v>58.710359401900803</v>
      </c>
      <c r="H20" s="52">
        <f>VLOOKUP($A20,'YTD Raw Data'!$B:$Q,11,FALSE)</f>
        <v>5.4071324463691699</v>
      </c>
      <c r="I20" s="52">
        <f>VLOOKUP($A20,'YTD Raw Data'!$B:$Q,12,FALSE)</f>
        <v>0.22028838390145999</v>
      </c>
      <c r="J20" s="52">
        <f>VLOOKUP($A20,'YTD Raw Data'!$B:$Q,13,FALSE)</f>
        <v>5.6393321149521496</v>
      </c>
      <c r="K20" s="52">
        <f>VLOOKUP($A20,'YTD Raw Data'!$B:$Q,14,FALSE)</f>
        <v>5.2684214284238999</v>
      </c>
      <c r="L20" s="52">
        <f>VLOOKUP($A20,'YTD Raw Data'!$B:$Q,15,FALSE)</f>
        <v>-0.35111040471614902</v>
      </c>
      <c r="M20" s="57">
        <f>VLOOKUP($A20,'YTD Raw Data'!$B:$Q,16,FALSE)</f>
        <v>5.0370370370370301</v>
      </c>
    </row>
    <row r="21" spans="1:13" x14ac:dyDescent="0.4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45">
      <c r="A22" s="22" t="s">
        <v>17</v>
      </c>
      <c r="B22" s="56">
        <f>VLOOKUP($A22,'YTD Raw Data'!$B:$Q,5,FALSE)</f>
        <v>52.307637178788198</v>
      </c>
      <c r="C22" s="52">
        <f>VLOOKUP($A22,'YTD Raw Data'!$B:$Q,6,FALSE)</f>
        <v>51.4717364599597</v>
      </c>
      <c r="D22" s="53">
        <f>VLOOKUP($A22,'YTD Raw Data'!$B:$Q,7,FALSE)</f>
        <v>109.12282368729799</v>
      </c>
      <c r="E22" s="53">
        <f>VLOOKUP($A22,'YTD Raw Data'!$B:$Q,8,FALSE)</f>
        <v>103.682361822366</v>
      </c>
      <c r="F22" s="53">
        <f>VLOOKUP($A22,'YTD Raw Data'!$B:$Q,9,FALSE)</f>
        <v>57.079570693601099</v>
      </c>
      <c r="G22" s="53">
        <f>VLOOKUP($A22,'YTD Raw Data'!$B:$Q,10,FALSE)</f>
        <v>53.367112032670299</v>
      </c>
      <c r="H22" s="52">
        <f>VLOOKUP($A22,'YTD Raw Data'!$B:$Q,11,FALSE)</f>
        <v>1.6239994535229001</v>
      </c>
      <c r="I22" s="52">
        <f>VLOOKUP($A22,'YTD Raw Data'!$B:$Q,12,FALSE)</f>
        <v>5.2472395201156203</v>
      </c>
      <c r="J22" s="52">
        <f>VLOOKUP($A22,'YTD Raw Data'!$B:$Q,13,FALSE)</f>
        <v>6.9564541147702403</v>
      </c>
      <c r="K22" s="52">
        <f>VLOOKUP($A22,'YTD Raw Data'!$B:$Q,14,FALSE)</f>
        <v>7.2372243584903897</v>
      </c>
      <c r="L22" s="52">
        <f>VLOOKUP($A22,'YTD Raw Data'!$B:$Q,15,FALSE)</f>
        <v>0.26250893042777101</v>
      </c>
      <c r="M22" s="57">
        <f>VLOOKUP($A22,'YTD Raw Data'!$B:$Q,16,FALSE)</f>
        <v>1.89077152754627</v>
      </c>
    </row>
    <row r="23" spans="1:13" x14ac:dyDescent="0.45">
      <c r="A23" s="24" t="s">
        <v>47</v>
      </c>
      <c r="B23" s="56">
        <f>VLOOKUP($A23,'YTD Raw Data'!$B:$Q,5,FALSE)</f>
        <v>48.9610004968089</v>
      </c>
      <c r="C23" s="52">
        <f>VLOOKUP($A23,'YTD Raw Data'!$B:$Q,6,FALSE)</f>
        <v>48.6917562253226</v>
      </c>
      <c r="D23" s="53">
        <f>VLOOKUP($A23,'YTD Raw Data'!$B:$Q,7,FALSE)</f>
        <v>103.740557536967</v>
      </c>
      <c r="E23" s="53">
        <f>VLOOKUP($A23,'YTD Raw Data'!$B:$Q,8,FALSE)</f>
        <v>100.315173845369</v>
      </c>
      <c r="F23" s="53">
        <f>VLOOKUP($A23,'YTD Raw Data'!$B:$Q,9,FALSE)</f>
        <v>50.792414891066798</v>
      </c>
      <c r="G23" s="53">
        <f>VLOOKUP($A23,'YTD Raw Data'!$B:$Q,10,FALSE)</f>
        <v>48.845219905795901</v>
      </c>
      <c r="H23" s="52">
        <f>VLOOKUP($A23,'YTD Raw Data'!$B:$Q,11,FALSE)</f>
        <v>0.55295658312335305</v>
      </c>
      <c r="I23" s="52">
        <f>VLOOKUP($A23,'YTD Raw Data'!$B:$Q,12,FALSE)</f>
        <v>3.4146216970900301</v>
      </c>
      <c r="J23" s="52">
        <f>VLOOKUP($A23,'YTD Raw Data'!$B:$Q,13,FALSE)</f>
        <v>3.9864596556762</v>
      </c>
      <c r="K23" s="52">
        <f>VLOOKUP($A23,'YTD Raw Data'!$B:$Q,14,FALSE)</f>
        <v>4.8386651286864302</v>
      </c>
      <c r="L23" s="52">
        <f>VLOOKUP($A23,'YTD Raw Data'!$B:$Q,15,FALSE)</f>
        <v>0.81953503930423099</v>
      </c>
      <c r="M23" s="57">
        <f>VLOOKUP($A23,'YTD Raw Data'!$B:$Q,16,FALSE)</f>
        <v>1.3770232953784201</v>
      </c>
    </row>
    <row r="24" spans="1:13" x14ac:dyDescent="0.45">
      <c r="A24" s="24" t="s">
        <v>40</v>
      </c>
      <c r="B24" s="56">
        <f>VLOOKUP($A24,'YTD Raw Data'!$B:$Q,5,FALSE)</f>
        <v>55.1759037985181</v>
      </c>
      <c r="C24" s="52">
        <f>VLOOKUP($A24,'YTD Raw Data'!$B:$Q,6,FALSE)</f>
        <v>54.960465378967498</v>
      </c>
      <c r="D24" s="53">
        <f>VLOOKUP($A24,'YTD Raw Data'!$B:$Q,7,FALSE)</f>
        <v>112.564761810585</v>
      </c>
      <c r="E24" s="53">
        <f>VLOOKUP($A24,'YTD Raw Data'!$B:$Q,8,FALSE)</f>
        <v>109.107418998489</v>
      </c>
      <c r="F24" s="53">
        <f>VLOOKUP($A24,'YTD Raw Data'!$B:$Q,9,FALSE)</f>
        <v>62.108624687639796</v>
      </c>
      <c r="G24" s="53">
        <f>VLOOKUP($A24,'YTD Raw Data'!$B:$Q,10,FALSE)</f>
        <v>59.9659452445498</v>
      </c>
      <c r="H24" s="52">
        <f>VLOOKUP($A24,'YTD Raw Data'!$B:$Q,11,FALSE)</f>
        <v>0.39198798275276803</v>
      </c>
      <c r="I24" s="52">
        <f>VLOOKUP($A24,'YTD Raw Data'!$B:$Q,12,FALSE)</f>
        <v>3.1687513496622102</v>
      </c>
      <c r="J24" s="52">
        <f>VLOOKUP($A24,'YTD Raw Data'!$B:$Q,13,FALSE)</f>
        <v>3.5731604569089699</v>
      </c>
      <c r="K24" s="52">
        <f>VLOOKUP($A24,'YTD Raw Data'!$B:$Q,14,FALSE)</f>
        <v>7.2127865969907896</v>
      </c>
      <c r="L24" s="52">
        <f>VLOOKUP($A24,'YTD Raw Data'!$B:$Q,15,FALSE)</f>
        <v>3.5140630294815298</v>
      </c>
      <c r="M24" s="57">
        <f>VLOOKUP($A24,'YTD Raw Data'!$B:$Q,16,FALSE)</f>
        <v>3.9198257170162201</v>
      </c>
    </row>
    <row r="25" spans="1:13" x14ac:dyDescent="0.45">
      <c r="A25" s="24" t="s">
        <v>39</v>
      </c>
      <c r="B25" s="56">
        <f>VLOOKUP($A25,'YTD Raw Data'!$B:$Q,5,FALSE)</f>
        <v>49.6689802455953</v>
      </c>
      <c r="C25" s="52">
        <f>VLOOKUP($A25,'YTD Raw Data'!$B:$Q,6,FALSE)</f>
        <v>48.0441296205829</v>
      </c>
      <c r="D25" s="53">
        <f>VLOOKUP($A25,'YTD Raw Data'!$B:$Q,7,FALSE)</f>
        <v>103.765585946534</v>
      </c>
      <c r="E25" s="53">
        <f>VLOOKUP($A25,'YTD Raw Data'!$B:$Q,8,FALSE)</f>
        <v>99.155149285348699</v>
      </c>
      <c r="F25" s="53">
        <f>VLOOKUP($A25,'YTD Raw Data'!$B:$Q,9,FALSE)</f>
        <v>51.539308385510203</v>
      </c>
      <c r="G25" s="53">
        <f>VLOOKUP($A25,'YTD Raw Data'!$B:$Q,10,FALSE)</f>
        <v>47.638228448135401</v>
      </c>
      <c r="H25" s="52">
        <f>VLOOKUP($A25,'YTD Raw Data'!$B:$Q,11,FALSE)</f>
        <v>3.3819961727774102</v>
      </c>
      <c r="I25" s="52">
        <f>VLOOKUP($A25,'YTD Raw Data'!$B:$Q,12,FALSE)</f>
        <v>4.6497198525891896</v>
      </c>
      <c r="J25" s="52">
        <f>VLOOKUP($A25,'YTD Raw Data'!$B:$Q,13,FALSE)</f>
        <v>8.1889693728260404</v>
      </c>
      <c r="K25" s="52">
        <f>VLOOKUP($A25,'YTD Raw Data'!$B:$Q,14,FALSE)</f>
        <v>8.8919069852630592</v>
      </c>
      <c r="L25" s="52">
        <f>VLOOKUP($A25,'YTD Raw Data'!$B:$Q,15,FALSE)</f>
        <v>0.64973131411822105</v>
      </c>
      <c r="M25" s="57">
        <f>VLOOKUP($A25,'YTD Raw Data'!$B:$Q,16,FALSE)</f>
        <v>4.05370137507244</v>
      </c>
    </row>
    <row r="26" spans="1:13" x14ac:dyDescent="0.45">
      <c r="A26" s="24" t="s">
        <v>38</v>
      </c>
      <c r="B26" s="56">
        <f>VLOOKUP($A26,'YTD Raw Data'!$B:$Q,5,FALSE)</f>
        <v>54.852210823764402</v>
      </c>
      <c r="C26" s="52">
        <f>VLOOKUP($A26,'YTD Raw Data'!$B:$Q,6,FALSE)</f>
        <v>51.755103917601602</v>
      </c>
      <c r="D26" s="53">
        <f>VLOOKUP($A26,'YTD Raw Data'!$B:$Q,7,FALSE)</f>
        <v>105.295810806684</v>
      </c>
      <c r="E26" s="53">
        <f>VLOOKUP($A26,'YTD Raw Data'!$B:$Q,8,FALSE)</f>
        <v>97.1567508314305</v>
      </c>
      <c r="F26" s="53">
        <f>VLOOKUP($A26,'YTD Raw Data'!$B:$Q,9,FALSE)</f>
        <v>57.757080132274801</v>
      </c>
      <c r="G26" s="53">
        <f>VLOOKUP($A26,'YTD Raw Data'!$B:$Q,10,FALSE)</f>
        <v>50.283577355772103</v>
      </c>
      <c r="H26" s="52">
        <f>VLOOKUP($A26,'YTD Raw Data'!$B:$Q,11,FALSE)</f>
        <v>5.9841574486907501</v>
      </c>
      <c r="I26" s="52">
        <f>VLOOKUP($A26,'YTD Raw Data'!$B:$Q,12,FALSE)</f>
        <v>8.3772459511081507</v>
      </c>
      <c r="J26" s="52">
        <f>VLOOKUP($A26,'YTD Raw Data'!$B:$Q,13,FALSE)</f>
        <v>14.8627109873772</v>
      </c>
      <c r="K26" s="52">
        <f>VLOOKUP($A26,'YTD Raw Data'!$B:$Q,14,FALSE)</f>
        <v>15.6327580382306</v>
      </c>
      <c r="L26" s="52">
        <f>VLOOKUP($A26,'YTD Raw Data'!$B:$Q,15,FALSE)</f>
        <v>0.67040647415854304</v>
      </c>
      <c r="M26" s="57">
        <f>VLOOKUP($A26,'YTD Raw Data'!$B:$Q,16,FALSE)</f>
        <v>6.6946821018091498</v>
      </c>
    </row>
    <row r="27" spans="1:13" x14ac:dyDescent="0.45">
      <c r="A27" s="24" t="s">
        <v>35</v>
      </c>
      <c r="B27" s="56">
        <f>VLOOKUP($A27,'YTD Raw Data'!$B:$Q,5,FALSE)</f>
        <v>55.685589949106202</v>
      </c>
      <c r="C27" s="52">
        <f>VLOOKUP($A27,'YTD Raw Data'!$B:$Q,6,FALSE)</f>
        <v>52.084429162946201</v>
      </c>
      <c r="D27" s="53">
        <f>VLOOKUP($A27,'YTD Raw Data'!$B:$Q,7,FALSE)</f>
        <v>101.877871732747</v>
      </c>
      <c r="E27" s="53">
        <f>VLOOKUP($A27,'YTD Raw Data'!$B:$Q,8,FALSE)</f>
        <v>91.2584690041936</v>
      </c>
      <c r="F27" s="53">
        <f>VLOOKUP($A27,'YTD Raw Data'!$B:$Q,9,FALSE)</f>
        <v>56.731293901974198</v>
      </c>
      <c r="G27" s="53">
        <f>VLOOKUP($A27,'YTD Raw Data'!$B:$Q,10,FALSE)</f>
        <v>47.531452643678399</v>
      </c>
      <c r="H27" s="52">
        <f>VLOOKUP($A27,'YTD Raw Data'!$B:$Q,11,FALSE)</f>
        <v>6.9140832376098897</v>
      </c>
      <c r="I27" s="52">
        <f>VLOOKUP($A27,'YTD Raw Data'!$B:$Q,12,FALSE)</f>
        <v>11.636621613787799</v>
      </c>
      <c r="J27" s="52">
        <f>VLOOKUP($A27,'YTD Raw Data'!$B:$Q,13,FALSE)</f>
        <v>19.355270555820699</v>
      </c>
      <c r="K27" s="52">
        <f>VLOOKUP($A27,'YTD Raw Data'!$B:$Q,14,FALSE)</f>
        <v>11.323280665295099</v>
      </c>
      <c r="L27" s="52">
        <f>VLOOKUP($A27,'YTD Raw Data'!$B:$Q,15,FALSE)</f>
        <v>-6.7294806950055897</v>
      </c>
      <c r="M27" s="57">
        <f>VLOOKUP($A27,'YTD Raw Data'!$B:$Q,16,FALSE)</f>
        <v>-0.28067935410727402</v>
      </c>
    </row>
    <row r="28" spans="1:13" x14ac:dyDescent="0.45">
      <c r="A28" s="24" t="s">
        <v>36</v>
      </c>
      <c r="B28" s="56">
        <f>VLOOKUP($A28,'YTD Raw Data'!$B:$Q,5,FALSE)</f>
        <v>60.933434899800702</v>
      </c>
      <c r="C28" s="52">
        <f>VLOOKUP($A28,'YTD Raw Data'!$B:$Q,6,FALSE)</f>
        <v>64.921963752743295</v>
      </c>
      <c r="D28" s="53">
        <f>VLOOKUP($A28,'YTD Raw Data'!$B:$Q,7,FALSE)</f>
        <v>144.44978927258299</v>
      </c>
      <c r="E28" s="53">
        <f>VLOOKUP($A28,'YTD Raw Data'!$B:$Q,8,FALSE)</f>
        <v>137.37140041080599</v>
      </c>
      <c r="F28" s="53">
        <f>VLOOKUP($A28,'YTD Raw Data'!$B:$Q,9,FALSE)</f>
        <v>88.018218309308907</v>
      </c>
      <c r="G28" s="53">
        <f>VLOOKUP($A28,'YTD Raw Data'!$B:$Q,10,FALSE)</f>
        <v>89.184210781339701</v>
      </c>
      <c r="H28" s="52">
        <f>VLOOKUP($A28,'YTD Raw Data'!$B:$Q,11,FALSE)</f>
        <v>-6.1435739500009596</v>
      </c>
      <c r="I28" s="52">
        <f>VLOOKUP($A28,'YTD Raw Data'!$B:$Q,12,FALSE)</f>
        <v>5.1527383724771898</v>
      </c>
      <c r="J28" s="52">
        <f>VLOOKUP($A28,'YTD Raw Data'!$B:$Q,13,FALSE)</f>
        <v>-1.3073978698869799</v>
      </c>
      <c r="K28" s="52">
        <f>VLOOKUP($A28,'YTD Raw Data'!$B:$Q,14,FALSE)</f>
        <v>2.8715189859874002</v>
      </c>
      <c r="L28" s="52">
        <f>VLOOKUP($A28,'YTD Raw Data'!$B:$Q,15,FALSE)</f>
        <v>4.2342756859982602</v>
      </c>
      <c r="M28" s="57">
        <f>VLOOKUP($A28,'YTD Raw Data'!$B:$Q,16,FALSE)</f>
        <v>-2.1694341220189002</v>
      </c>
    </row>
    <row r="29" spans="1:13" x14ac:dyDescent="0.4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48</v>
      </c>
      <c r="B30" s="56">
        <f>VLOOKUP($A30,'YTD Raw Data'!$B:$Q,5,FALSE)</f>
        <v>52.736801627468402</v>
      </c>
      <c r="C30" s="52">
        <f>VLOOKUP($A30,'YTD Raw Data'!$B:$Q,6,FALSE)</f>
        <v>54.109889552503702</v>
      </c>
      <c r="D30" s="53">
        <f>VLOOKUP($A30,'YTD Raw Data'!$B:$Q,7,FALSE)</f>
        <v>100.76087648156</v>
      </c>
      <c r="E30" s="53">
        <f>VLOOKUP($A30,'YTD Raw Data'!$B:$Q,8,FALSE)</f>
        <v>95.300633090861297</v>
      </c>
      <c r="F30" s="53">
        <f>VLOOKUP($A30,'YTD Raw Data'!$B:$Q,9,FALSE)</f>
        <v>53.138063548178998</v>
      </c>
      <c r="G30" s="53">
        <f>VLOOKUP($A30,'YTD Raw Data'!$B:$Q,10,FALSE)</f>
        <v>51.567067308301901</v>
      </c>
      <c r="H30" s="52">
        <f>VLOOKUP($A30,'YTD Raw Data'!$B:$Q,11,FALSE)</f>
        <v>-2.5375914391821999</v>
      </c>
      <c r="I30" s="52">
        <f>VLOOKUP($A30,'YTD Raw Data'!$B:$Q,12,FALSE)</f>
        <v>5.7294933030434896</v>
      </c>
      <c r="J30" s="52">
        <f>VLOOKUP($A30,'YTD Raw Data'!$B:$Q,13,FALSE)</f>
        <v>3.04651073229474</v>
      </c>
      <c r="K30" s="52">
        <f>VLOOKUP($A30,'YTD Raw Data'!$B:$Q,14,FALSE)</f>
        <v>5.3397434624804703</v>
      </c>
      <c r="L30" s="52">
        <f>VLOOKUP($A30,'YTD Raw Data'!$B:$Q,15,FALSE)</f>
        <v>2.2254346254802702</v>
      </c>
      <c r="M30" s="57">
        <f>VLOOKUP($A30,'YTD Raw Data'!$B:$Q,16,FALSE)</f>
        <v>-0.36862925224270898</v>
      </c>
    </row>
    <row r="31" spans="1:13" x14ac:dyDescent="0.4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45">
      <c r="A32" s="22" t="s">
        <v>49</v>
      </c>
      <c r="B32" s="56">
        <f>VLOOKUP($A32,'YTD Raw Data'!$B:$Q,5,FALSE)</f>
        <v>62.5956778962885</v>
      </c>
      <c r="C32" s="52">
        <f>VLOOKUP($A32,'YTD Raw Data'!$B:$Q,6,FALSE)</f>
        <v>61.707795933491902</v>
      </c>
      <c r="D32" s="53">
        <f>VLOOKUP($A32,'YTD Raw Data'!$B:$Q,7,FALSE)</f>
        <v>108.36447021944601</v>
      </c>
      <c r="E32" s="53">
        <f>VLOOKUP($A32,'YTD Raw Data'!$B:$Q,8,FALSE)</f>
        <v>102.430223485688</v>
      </c>
      <c r="F32" s="53">
        <f>VLOOKUP($A32,'YTD Raw Data'!$B:$Q,9,FALSE)</f>
        <v>67.831474732584198</v>
      </c>
      <c r="G32" s="53">
        <f>VLOOKUP($A32,'YTD Raw Data'!$B:$Q,10,FALSE)</f>
        <v>63.207433282768399</v>
      </c>
      <c r="H32" s="52">
        <f>VLOOKUP($A32,'YTD Raw Data'!$B:$Q,11,FALSE)</f>
        <v>1.43884893207585</v>
      </c>
      <c r="I32" s="52">
        <f>VLOOKUP($A32,'YTD Raw Data'!$B:$Q,12,FALSE)</f>
        <v>5.7934528812065897</v>
      </c>
      <c r="J32" s="52">
        <f>VLOOKUP($A32,'YTD Raw Data'!$B:$Q,13,FALSE)</f>
        <v>7.3156608481939998</v>
      </c>
      <c r="K32" s="52">
        <f>VLOOKUP($A32,'YTD Raw Data'!$B:$Q,14,FALSE)</f>
        <v>7.2001710253328701</v>
      </c>
      <c r="L32" s="52">
        <f>VLOOKUP($A32,'YTD Raw Data'!$B:$Q,15,FALSE)</f>
        <v>-0.107616933025735</v>
      </c>
      <c r="M32" s="57">
        <f>VLOOKUP($A32,'YTD Raw Data'!$B:$Q,16,FALSE)</f>
        <v>1.3296835539585401</v>
      </c>
    </row>
    <row r="33" spans="1:13" x14ac:dyDescent="0.45">
      <c r="A33" s="24" t="s">
        <v>34</v>
      </c>
      <c r="B33" s="56">
        <f>VLOOKUP($A33,'YTD Raw Data'!$B:$Q,5,FALSE)</f>
        <v>65.157693374617295</v>
      </c>
      <c r="C33" s="52">
        <f>VLOOKUP($A33,'YTD Raw Data'!$B:$Q,6,FALSE)</f>
        <v>65.818761738229298</v>
      </c>
      <c r="D33" s="53">
        <f>VLOOKUP($A33,'YTD Raw Data'!$B:$Q,7,FALSE)</f>
        <v>89.068108409170307</v>
      </c>
      <c r="E33" s="53">
        <f>VLOOKUP($A33,'YTD Raw Data'!$B:$Q,8,FALSE)</f>
        <v>85.908749409012501</v>
      </c>
      <c r="F33" s="53">
        <f>VLOOKUP($A33,'YTD Raw Data'!$B:$Q,9,FALSE)</f>
        <v>58.034724971818903</v>
      </c>
      <c r="G33" s="53">
        <f>VLOOKUP($A33,'YTD Raw Data'!$B:$Q,10,FALSE)</f>
        <v>56.544075085810498</v>
      </c>
      <c r="H33" s="52">
        <f>VLOOKUP($A33,'YTD Raw Data'!$B:$Q,11,FALSE)</f>
        <v>-1.0043767858185699</v>
      </c>
      <c r="I33" s="52">
        <f>VLOOKUP($A33,'YTD Raw Data'!$B:$Q,12,FALSE)</f>
        <v>3.6775753597762799</v>
      </c>
      <c r="J33" s="52">
        <f>VLOOKUP($A33,'YTD Raw Data'!$B:$Q,13,FALSE)</f>
        <v>2.6362618607631201</v>
      </c>
      <c r="K33" s="52">
        <f>VLOOKUP($A33,'YTD Raw Data'!$B:$Q,14,FALSE)</f>
        <v>3.6344744522364798</v>
      </c>
      <c r="L33" s="52">
        <f>VLOOKUP($A33,'YTD Raw Data'!$B:$Q,15,FALSE)</f>
        <v>0.97257301988213096</v>
      </c>
      <c r="M33" s="57">
        <f>VLOOKUP($A33,'YTD Raw Data'!$B:$Q,16,FALSE)</f>
        <v>-4.1572063573278702E-2</v>
      </c>
    </row>
    <row r="34" spans="1:13" x14ac:dyDescent="0.45">
      <c r="A34" s="24" t="s">
        <v>31</v>
      </c>
      <c r="B34" s="56">
        <f>VLOOKUP($A34,'YTD Raw Data'!$B:$Q,5,FALSE)</f>
        <v>58.510142097841403</v>
      </c>
      <c r="C34" s="52">
        <f>VLOOKUP($A34,'YTD Raw Data'!$B:$Q,6,FALSE)</f>
        <v>54.397092850106503</v>
      </c>
      <c r="D34" s="53">
        <f>VLOOKUP($A34,'YTD Raw Data'!$B:$Q,7,FALSE)</f>
        <v>173.83579935298999</v>
      </c>
      <c r="E34" s="53">
        <f>VLOOKUP($A34,'YTD Raw Data'!$B:$Q,8,FALSE)</f>
        <v>171.255175274664</v>
      </c>
      <c r="F34" s="53">
        <f>VLOOKUP($A34,'YTD Raw Data'!$B:$Q,9,FALSE)</f>
        <v>101.711573218353</v>
      </c>
      <c r="G34" s="53">
        <f>VLOOKUP($A34,'YTD Raw Data'!$B:$Q,10,FALSE)</f>
        <v>93.157836704771896</v>
      </c>
      <c r="H34" s="52">
        <f>VLOOKUP($A34,'YTD Raw Data'!$B:$Q,11,FALSE)</f>
        <v>7.5611563637574601</v>
      </c>
      <c r="I34" s="52">
        <f>VLOOKUP($A34,'YTD Raw Data'!$B:$Q,12,FALSE)</f>
        <v>1.5068882293264201</v>
      </c>
      <c r="J34" s="52">
        <f>VLOOKUP($A34,'YTD Raw Data'!$B:$Q,13,FALSE)</f>
        <v>9.1819827683303199</v>
      </c>
      <c r="K34" s="52">
        <f>VLOOKUP($A34,'YTD Raw Data'!$B:$Q,14,FALSE)</f>
        <v>15.2950332342027</v>
      </c>
      <c r="L34" s="52">
        <f>VLOOKUP($A34,'YTD Raw Data'!$B:$Q,15,FALSE)</f>
        <v>5.5989553503928802</v>
      </c>
      <c r="M34" s="57">
        <f>VLOOKUP($A34,'YTD Raw Data'!$B:$Q,16,FALSE)</f>
        <v>13.5834574829305</v>
      </c>
    </row>
    <row r="35" spans="1:13" x14ac:dyDescent="0.45">
      <c r="A35" s="24" t="s">
        <v>32</v>
      </c>
      <c r="B35" s="56">
        <f>VLOOKUP($A35,'YTD Raw Data'!$B:$Q,5,FALSE)</f>
        <v>62.395263586640198</v>
      </c>
      <c r="C35" s="52">
        <f>VLOOKUP($A35,'YTD Raw Data'!$B:$Q,6,FALSE)</f>
        <v>61.101298309178702</v>
      </c>
      <c r="D35" s="53">
        <f>VLOOKUP($A35,'YTD Raw Data'!$B:$Q,7,FALSE)</f>
        <v>105.186580389962</v>
      </c>
      <c r="E35" s="53">
        <f>VLOOKUP($A35,'YTD Raw Data'!$B:$Q,8,FALSE)</f>
        <v>98.476378324706204</v>
      </c>
      <c r="F35" s="53">
        <f>VLOOKUP($A35,'YTD Raw Data'!$B:$Q,9,FALSE)</f>
        <v>65.631444092090405</v>
      </c>
      <c r="G35" s="53">
        <f>VLOOKUP($A35,'YTD Raw Data'!$B:$Q,10,FALSE)</f>
        <v>60.170345684254201</v>
      </c>
      <c r="H35" s="52">
        <f>VLOOKUP($A35,'YTD Raw Data'!$B:$Q,11,FALSE)</f>
        <v>2.11773777852305</v>
      </c>
      <c r="I35" s="52">
        <f>VLOOKUP($A35,'YTD Raw Data'!$B:$Q,12,FALSE)</f>
        <v>6.8140219811199501</v>
      </c>
      <c r="J35" s="52">
        <f>VLOOKUP($A35,'YTD Raw Data'!$B:$Q,13,FALSE)</f>
        <v>9.0760628773740404</v>
      </c>
      <c r="K35" s="52">
        <f>VLOOKUP($A35,'YTD Raw Data'!$B:$Q,14,FALSE)</f>
        <v>6.1243895273182902</v>
      </c>
      <c r="L35" s="52">
        <f>VLOOKUP($A35,'YTD Raw Data'!$B:$Q,15,FALSE)</f>
        <v>-2.70606884057971</v>
      </c>
      <c r="M35" s="57">
        <f>VLOOKUP($A35,'YTD Raw Data'!$B:$Q,16,FALSE)</f>
        <v>-0.64563850420645597</v>
      </c>
    </row>
    <row r="36" spans="1:13" x14ac:dyDescent="0.45">
      <c r="A36" s="24" t="s">
        <v>33</v>
      </c>
      <c r="B36" s="56">
        <f>VLOOKUP($A36,'YTD Raw Data'!$B:$Q,5,FALSE)</f>
        <v>62.373076039512902</v>
      </c>
      <c r="C36" s="52">
        <f>VLOOKUP($A36,'YTD Raw Data'!$B:$Q,6,FALSE)</f>
        <v>61.141379310344803</v>
      </c>
      <c r="D36" s="53">
        <f>VLOOKUP($A36,'YTD Raw Data'!$B:$Q,7,FALSE)</f>
        <v>96.638766093790196</v>
      </c>
      <c r="E36" s="53">
        <f>VLOOKUP($A36,'YTD Raw Data'!$B:$Q,8,FALSE)</f>
        <v>91.991874241441494</v>
      </c>
      <c r="F36" s="53">
        <f>VLOOKUP($A36,'YTD Raw Data'!$B:$Q,9,FALSE)</f>
        <v>60.276571059326898</v>
      </c>
      <c r="G36" s="53">
        <f>VLOOKUP($A36,'YTD Raw Data'!$B:$Q,10,FALSE)</f>
        <v>56.245100764655099</v>
      </c>
      <c r="H36" s="52">
        <f>VLOOKUP($A36,'YTD Raw Data'!$B:$Q,11,FALSE)</f>
        <v>2.0145059582582099</v>
      </c>
      <c r="I36" s="52">
        <f>VLOOKUP($A36,'YTD Raw Data'!$B:$Q,12,FALSE)</f>
        <v>5.0514155632404201</v>
      </c>
      <c r="J36" s="52">
        <f>VLOOKUP($A36,'YTD Raw Data'!$B:$Q,13,FALSE)</f>
        <v>7.1676825889964997</v>
      </c>
      <c r="K36" s="52">
        <f>VLOOKUP($A36,'YTD Raw Data'!$B:$Q,14,FALSE)</f>
        <v>7.2415913356096002</v>
      </c>
      <c r="L36" s="52">
        <f>VLOOKUP($A36,'YTD Raw Data'!$B:$Q,15,FALSE)</f>
        <v>6.8965517241379296E-2</v>
      </c>
      <c r="M36" s="57">
        <f>VLOOKUP($A36,'YTD Raw Data'!$B:$Q,16,FALSE)</f>
        <v>2.0848607899535598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50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45">
      <c r="A39" s="24" t="s">
        <v>51</v>
      </c>
      <c r="B39" s="56">
        <f>VLOOKUP($A39,'YTD Raw Data'!$B:$Q,5,FALSE)</f>
        <v>60.776016659427697</v>
      </c>
      <c r="C39" s="52">
        <f>VLOOKUP($A39,'YTD Raw Data'!$B:$Q,6,FALSE)</f>
        <v>60.9548515007682</v>
      </c>
      <c r="D39" s="53">
        <f>VLOOKUP($A39,'YTD Raw Data'!$B:$Q,7,FALSE)</f>
        <v>113.54617602970799</v>
      </c>
      <c r="E39" s="53">
        <f>VLOOKUP($A39,'YTD Raw Data'!$B:$Q,8,FALSE)</f>
        <v>108.466126938689</v>
      </c>
      <c r="F39" s="53">
        <f>VLOOKUP($A39,'YTD Raw Data'!$B:$Q,9,FALSE)</f>
        <v>69.008842859958804</v>
      </c>
      <c r="G39" s="53">
        <f>VLOOKUP($A39,'YTD Raw Data'!$B:$Q,10,FALSE)</f>
        <v>66.115366604113007</v>
      </c>
      <c r="H39" s="52">
        <f>VLOOKUP($A39,'YTD Raw Data'!$B:$Q,11,FALSE)</f>
        <v>-0.293389019802972</v>
      </c>
      <c r="I39" s="52">
        <f>VLOOKUP($A39,'YTD Raw Data'!$B:$Q,12,FALSE)</f>
        <v>4.6835350670262397</v>
      </c>
      <c r="J39" s="52">
        <f>VLOOKUP($A39,'YTD Raw Data'!$B:$Q,13,FALSE)</f>
        <v>4.3764050695979897</v>
      </c>
      <c r="K39" s="52">
        <f>VLOOKUP($A39,'YTD Raw Data'!$B:$Q,14,FALSE)</f>
        <v>3.383432370939</v>
      </c>
      <c r="L39" s="52">
        <f>VLOOKUP($A39,'YTD Raw Data'!$B:$Q,15,FALSE)</f>
        <v>-0.951338281862531</v>
      </c>
      <c r="M39" s="57">
        <f>VLOOKUP($A39,'YTD Raw Data'!$B:$Q,16,FALSE)</f>
        <v>-1.2419361796053301</v>
      </c>
    </row>
    <row r="40" spans="1:13" x14ac:dyDescent="0.45">
      <c r="A40" s="24" t="s">
        <v>52</v>
      </c>
      <c r="B40" s="56">
        <f>VLOOKUP($A40,'YTD Raw Data'!$B:$Q,5,FALSE)</f>
        <v>51.543639740018499</v>
      </c>
      <c r="C40" s="52">
        <f>VLOOKUP($A40,'YTD Raw Data'!$B:$Q,6,FALSE)</f>
        <v>52.485298669142601</v>
      </c>
      <c r="D40" s="53">
        <f>VLOOKUP($A40,'YTD Raw Data'!$B:$Q,7,FALSE)</f>
        <v>102.13936575846201</v>
      </c>
      <c r="E40" s="53">
        <f>VLOOKUP($A40,'YTD Raw Data'!$B:$Q,8,FALSE)</f>
        <v>101.67902037386401</v>
      </c>
      <c r="F40" s="53">
        <f>VLOOKUP($A40,'YTD Raw Data'!$B:$Q,9,FALSE)</f>
        <v>52.646346719281901</v>
      </c>
      <c r="G40" s="53">
        <f>VLOOKUP($A40,'YTD Raw Data'!$B:$Q,10,FALSE)</f>
        <v>53.366537527081299</v>
      </c>
      <c r="H40" s="52">
        <f>VLOOKUP($A40,'YTD Raw Data'!$B:$Q,11,FALSE)</f>
        <v>-1.79413845972402</v>
      </c>
      <c r="I40" s="52">
        <f>VLOOKUP($A40,'YTD Raw Data'!$B:$Q,12,FALSE)</f>
        <v>0.45274372521028999</v>
      </c>
      <c r="J40" s="52">
        <f>VLOOKUP($A40,'YTD Raw Data'!$B:$Q,13,FALSE)</f>
        <v>-1.3495175838117099</v>
      </c>
      <c r="K40" s="52">
        <f>VLOOKUP($A40,'YTD Raw Data'!$B:$Q,14,FALSE)</f>
        <v>-1.3495175838117099</v>
      </c>
      <c r="L40" s="52">
        <f>VLOOKUP($A40,'YTD Raw Data'!$B:$Q,15,FALSE)</f>
        <v>0</v>
      </c>
      <c r="M40" s="57">
        <f>VLOOKUP($A40,'YTD Raw Data'!$B:$Q,16,FALSE)</f>
        <v>-1.79413845972402</v>
      </c>
    </row>
    <row r="41" spans="1:13" x14ac:dyDescent="0.45">
      <c r="A41" s="24" t="s">
        <v>53</v>
      </c>
      <c r="B41" s="56">
        <f>VLOOKUP($A41,'YTD Raw Data'!$B:$Q,5,FALSE)</f>
        <v>47.534016775395997</v>
      </c>
      <c r="C41" s="52">
        <f>VLOOKUP($A41,'YTD Raw Data'!$B:$Q,6,FALSE)</f>
        <v>47.355700528114298</v>
      </c>
      <c r="D41" s="53">
        <f>VLOOKUP($A41,'YTD Raw Data'!$B:$Q,7,FALSE)</f>
        <v>107.491629153269</v>
      </c>
      <c r="E41" s="53">
        <f>VLOOKUP($A41,'YTD Raw Data'!$B:$Q,8,FALSE)</f>
        <v>103.832725304714</v>
      </c>
      <c r="F41" s="53">
        <f>VLOOKUP($A41,'YTD Raw Data'!$B:$Q,9,FALSE)</f>
        <v>51.095089033861399</v>
      </c>
      <c r="G41" s="53">
        <f>VLOOKUP($A41,'YTD Raw Data'!$B:$Q,10,FALSE)</f>
        <v>49.170714445479902</v>
      </c>
      <c r="H41" s="52">
        <f>VLOOKUP($A41,'YTD Raw Data'!$B:$Q,11,FALSE)</f>
        <v>0.37654653039268399</v>
      </c>
      <c r="I41" s="52">
        <f>VLOOKUP($A41,'YTD Raw Data'!$B:$Q,12,FALSE)</f>
        <v>3.5238445661686399</v>
      </c>
      <c r="J41" s="52">
        <f>VLOOKUP($A41,'YTD Raw Data'!$B:$Q,13,FALSE)</f>
        <v>3.9136600110116602</v>
      </c>
      <c r="K41" s="52">
        <f>VLOOKUP($A41,'YTD Raw Data'!$B:$Q,14,FALSE)</f>
        <v>3.9136600110116602</v>
      </c>
      <c r="L41" s="52">
        <f>VLOOKUP($A41,'YTD Raw Data'!$B:$Q,15,FALSE)</f>
        <v>0</v>
      </c>
      <c r="M41" s="57">
        <f>VLOOKUP($A41,'YTD Raw Data'!$B:$Q,16,FALSE)</f>
        <v>0.37654653039268399</v>
      </c>
    </row>
    <row r="42" spans="1:13" x14ac:dyDescent="0.45">
      <c r="A42" s="24" t="s">
        <v>54</v>
      </c>
      <c r="B42" s="56">
        <f>VLOOKUP($A42,'YTD Raw Data'!$B:$Q,5,FALSE)</f>
        <v>56.434569762563399</v>
      </c>
      <c r="C42" s="52">
        <f>VLOOKUP($A42,'YTD Raw Data'!$B:$Q,6,FALSE)</f>
        <v>54.969426997444003</v>
      </c>
      <c r="D42" s="53">
        <f>VLOOKUP($A42,'YTD Raw Data'!$B:$Q,7,FALSE)</f>
        <v>112.48415369985401</v>
      </c>
      <c r="E42" s="53">
        <f>VLOOKUP($A42,'YTD Raw Data'!$B:$Q,8,FALSE)</f>
        <v>105.637363653972</v>
      </c>
      <c r="F42" s="53">
        <f>VLOOKUP($A42,'YTD Raw Data'!$B:$Q,9,FALSE)</f>
        <v>63.479948191573598</v>
      </c>
      <c r="G42" s="53">
        <f>VLOOKUP($A42,'YTD Raw Data'!$B:$Q,10,FALSE)</f>
        <v>58.0682534957946</v>
      </c>
      <c r="H42" s="52">
        <f>VLOOKUP($A42,'YTD Raw Data'!$B:$Q,11,FALSE)</f>
        <v>2.6653775473910599</v>
      </c>
      <c r="I42" s="52">
        <f>VLOOKUP($A42,'YTD Raw Data'!$B:$Q,12,FALSE)</f>
        <v>6.4814094266023901</v>
      </c>
      <c r="J42" s="52">
        <f>VLOOKUP($A42,'YTD Raw Data'!$B:$Q,13,FALSE)</f>
        <v>9.3195410056046093</v>
      </c>
      <c r="K42" s="52">
        <f>VLOOKUP($A42,'YTD Raw Data'!$B:$Q,14,FALSE)</f>
        <v>9.2190990036222296</v>
      </c>
      <c r="L42" s="52">
        <f>VLOOKUP($A42,'YTD Raw Data'!$B:$Q,15,FALSE)</f>
        <v>-9.1879275249821202E-2</v>
      </c>
      <c r="M42" s="57">
        <f>VLOOKUP($A42,'YTD Raw Data'!$B:$Q,16,FALSE)</f>
        <v>2.5710493425680299</v>
      </c>
    </row>
    <row r="43" spans="1:13" x14ac:dyDescent="0.45">
      <c r="A43" s="25" t="s">
        <v>55</v>
      </c>
      <c r="B43" s="56">
        <f>VLOOKUP($A43,'YTD Raw Data'!$B:$Q,5,FALSE)</f>
        <v>63.010825230640201</v>
      </c>
      <c r="C43" s="52">
        <f>VLOOKUP($A43,'YTD Raw Data'!$B:$Q,6,FALSE)</f>
        <v>55.386908366641002</v>
      </c>
      <c r="D43" s="53">
        <f>VLOOKUP($A43,'YTD Raw Data'!$B:$Q,7,FALSE)</f>
        <v>139.97822144975601</v>
      </c>
      <c r="E43" s="53">
        <f>VLOOKUP($A43,'YTD Raw Data'!$B:$Q,8,FALSE)</f>
        <v>118.725771569879</v>
      </c>
      <c r="F43" s="53">
        <f>VLOOKUP($A43,'YTD Raw Data'!$B:$Q,9,FALSE)</f>
        <v>88.201432478664799</v>
      </c>
      <c r="G43" s="53">
        <f>VLOOKUP($A43,'YTD Raw Data'!$B:$Q,10,FALSE)</f>
        <v>65.758534306996594</v>
      </c>
      <c r="H43" s="52">
        <f>VLOOKUP($A43,'YTD Raw Data'!$B:$Q,11,FALSE)</f>
        <v>13.764835570043999</v>
      </c>
      <c r="I43" s="52">
        <f>VLOOKUP($A43,'YTD Raw Data'!$B:$Q,12,FALSE)</f>
        <v>17.9004521081329</v>
      </c>
      <c r="J43" s="52">
        <f>VLOOKUP($A43,'YTD Raw Data'!$B:$Q,13,FALSE)</f>
        <v>34.129255477156001</v>
      </c>
      <c r="K43" s="52">
        <f>VLOOKUP($A43,'YTD Raw Data'!$B:$Q,14,FALSE)</f>
        <v>33.578506389428398</v>
      </c>
      <c r="L43" s="52">
        <f>VLOOKUP($A43,'YTD Raw Data'!$B:$Q,15,FALSE)</f>
        <v>-0.41061070962358798</v>
      </c>
      <c r="M43" s="57">
        <f>VLOOKUP($A43,'YTD Raw Data'!$B:$Q,16,FALSE)</f>
        <v>13.2977049714078</v>
      </c>
    </row>
    <row r="44" spans="1:13" x14ac:dyDescent="0.45">
      <c r="A44" s="24" t="s">
        <v>56</v>
      </c>
      <c r="B44" s="56">
        <f>VLOOKUP($A44,'YTD Raw Data'!$B:$Q,5,FALSE)</f>
        <v>51.010741318198697</v>
      </c>
      <c r="C44" s="52">
        <f>VLOOKUP($A44,'YTD Raw Data'!$B:$Q,6,FALSE)</f>
        <v>50.7053887941385</v>
      </c>
      <c r="D44" s="53">
        <f>VLOOKUP($A44,'YTD Raw Data'!$B:$Q,7,FALSE)</f>
        <v>101.22347368293801</v>
      </c>
      <c r="E44" s="53">
        <f>VLOOKUP($A44,'YTD Raw Data'!$B:$Q,8,FALSE)</f>
        <v>93.9450639351045</v>
      </c>
      <c r="F44" s="53">
        <f>VLOOKUP($A44,'YTD Raw Data'!$B:$Q,9,FALSE)</f>
        <v>51.634844313698501</v>
      </c>
      <c r="G44" s="53">
        <f>VLOOKUP($A44,'YTD Raw Data'!$B:$Q,10,FALSE)</f>
        <v>47.635209921196797</v>
      </c>
      <c r="H44" s="52">
        <f>VLOOKUP($A44,'YTD Raw Data'!$B:$Q,11,FALSE)</f>
        <v>0.60220921547388695</v>
      </c>
      <c r="I44" s="52">
        <f>VLOOKUP($A44,'YTD Raw Data'!$B:$Q,12,FALSE)</f>
        <v>7.7475169455006903</v>
      </c>
      <c r="J44" s="52">
        <f>VLOOKUP($A44,'YTD Raw Data'!$B:$Q,13,FALSE)</f>
        <v>8.3963824219907792</v>
      </c>
      <c r="K44" s="52">
        <f>VLOOKUP($A44,'YTD Raw Data'!$B:$Q,14,FALSE)</f>
        <v>8.8842798093863404</v>
      </c>
      <c r="L44" s="52">
        <f>VLOOKUP($A44,'YTD Raw Data'!$B:$Q,15,FALSE)</f>
        <v>0.45010486189119903</v>
      </c>
      <c r="M44" s="57">
        <f>VLOOKUP($A44,'YTD Raw Data'!$B:$Q,16,FALSE)</f>
        <v>1.0550246503226901</v>
      </c>
    </row>
    <row r="45" spans="1:13" x14ac:dyDescent="0.45">
      <c r="A45" s="24" t="s">
        <v>57</v>
      </c>
      <c r="B45" s="56">
        <f>VLOOKUP($A45,'YTD Raw Data'!$B:$Q,5,FALSE)</f>
        <v>54.120557520633298</v>
      </c>
      <c r="C45" s="52">
        <f>VLOOKUP($A45,'YTD Raw Data'!$B:$Q,6,FALSE)</f>
        <v>52.288613778002301</v>
      </c>
      <c r="D45" s="53">
        <f>VLOOKUP($A45,'YTD Raw Data'!$B:$Q,7,FALSE)</f>
        <v>96.228603234377601</v>
      </c>
      <c r="E45" s="53">
        <f>VLOOKUP($A45,'YTD Raw Data'!$B:$Q,8,FALSE)</f>
        <v>88.941104086973994</v>
      </c>
      <c r="F45" s="53">
        <f>VLOOKUP($A45,'YTD Raw Data'!$B:$Q,9,FALSE)</f>
        <v>52.079456564763298</v>
      </c>
      <c r="G45" s="53">
        <f>VLOOKUP($A45,'YTD Raw Data'!$B:$Q,10,FALSE)</f>
        <v>46.506070405928902</v>
      </c>
      <c r="H45" s="52">
        <f>VLOOKUP($A45,'YTD Raw Data'!$B:$Q,11,FALSE)</f>
        <v>3.5035232534729199</v>
      </c>
      <c r="I45" s="52">
        <f>VLOOKUP($A45,'YTD Raw Data'!$B:$Q,12,FALSE)</f>
        <v>8.1936234345340004</v>
      </c>
      <c r="J45" s="52">
        <f>VLOOKUP($A45,'YTD Raw Data'!$B:$Q,13,FALSE)</f>
        <v>11.9842121903378</v>
      </c>
      <c r="K45" s="52">
        <f>VLOOKUP($A45,'YTD Raw Data'!$B:$Q,14,FALSE)</f>
        <v>11.9842121903378</v>
      </c>
      <c r="L45" s="52">
        <f>VLOOKUP($A45,'YTD Raw Data'!$B:$Q,15,FALSE)</f>
        <v>0</v>
      </c>
      <c r="M45" s="57">
        <f>VLOOKUP($A45,'YTD Raw Data'!$B:$Q,16,FALSE)</f>
        <v>3.5035232534729199</v>
      </c>
    </row>
    <row r="46" spans="1:13" x14ac:dyDescent="0.45">
      <c r="A46" s="25" t="s">
        <v>58</v>
      </c>
      <c r="B46" s="56">
        <f>VLOOKUP($A46,'YTD Raw Data'!$B:$Q,5,FALSE)</f>
        <v>48.123139100952599</v>
      </c>
      <c r="C46" s="52">
        <f>VLOOKUP($A46,'YTD Raw Data'!$B:$Q,6,FALSE)</f>
        <v>46.937551161087399</v>
      </c>
      <c r="D46" s="53">
        <f>VLOOKUP($A46,'YTD Raw Data'!$B:$Q,7,FALSE)</f>
        <v>107.151461855918</v>
      </c>
      <c r="E46" s="53">
        <f>VLOOKUP($A46,'YTD Raw Data'!$B:$Q,8,FALSE)</f>
        <v>103.688885762998</v>
      </c>
      <c r="F46" s="53">
        <f>VLOOKUP($A46,'YTD Raw Data'!$B:$Q,9,FALSE)</f>
        <v>51.5646470376278</v>
      </c>
      <c r="G46" s="53">
        <f>VLOOKUP($A46,'YTD Raw Data'!$B:$Q,10,FALSE)</f>
        <v>48.669023803369001</v>
      </c>
      <c r="H46" s="52">
        <f>VLOOKUP($A46,'YTD Raw Data'!$B:$Q,11,FALSE)</f>
        <v>2.5258836699774898</v>
      </c>
      <c r="I46" s="52">
        <f>VLOOKUP($A46,'YTD Raw Data'!$B:$Q,12,FALSE)</f>
        <v>3.3393898173752898</v>
      </c>
      <c r="J46" s="52">
        <f>VLOOKUP($A46,'YTD Raw Data'!$B:$Q,13,FALSE)</f>
        <v>5.9496225894267498</v>
      </c>
      <c r="K46" s="52">
        <f>VLOOKUP($A46,'YTD Raw Data'!$B:$Q,14,FALSE)</f>
        <v>8.3115902861610103</v>
      </c>
      <c r="L46" s="52">
        <f>VLOOKUP($A46,'YTD Raw Data'!$B:$Q,15,FALSE)</f>
        <v>2.2293309206841498</v>
      </c>
      <c r="M46" s="57">
        <f>VLOOKUP($A46,'YTD Raw Data'!$B:$Q,16,FALSE)</f>
        <v>4.8115248963369703</v>
      </c>
    </row>
    <row r="47" spans="1:13" x14ac:dyDescent="0.45">
      <c r="A47" s="24" t="s">
        <v>59</v>
      </c>
      <c r="B47" s="56">
        <f>VLOOKUP($A47,'YTD Raw Data'!$B:$Q,5,FALSE)</f>
        <v>48.467319657487799</v>
      </c>
      <c r="C47" s="52">
        <f>VLOOKUP($A47,'YTD Raw Data'!$B:$Q,6,FALSE)</f>
        <v>47.606727037516102</v>
      </c>
      <c r="D47" s="53">
        <f>VLOOKUP($A47,'YTD Raw Data'!$B:$Q,7,FALSE)</f>
        <v>84.827795289601696</v>
      </c>
      <c r="E47" s="53">
        <f>VLOOKUP($A47,'YTD Raw Data'!$B:$Q,8,FALSE)</f>
        <v>79.527517080745298</v>
      </c>
      <c r="F47" s="53">
        <f>VLOOKUP($A47,'YTD Raw Data'!$B:$Q,9,FALSE)</f>
        <v>41.113758701410703</v>
      </c>
      <c r="G47" s="53">
        <f>VLOOKUP($A47,'YTD Raw Data'!$B:$Q,10,FALSE)</f>
        <v>37.860447976344403</v>
      </c>
      <c r="H47" s="52">
        <f>VLOOKUP($A47,'YTD Raw Data'!$B:$Q,11,FALSE)</f>
        <v>1.80771221532091</v>
      </c>
      <c r="I47" s="52">
        <f>VLOOKUP($A47,'YTD Raw Data'!$B:$Q,12,FALSE)</f>
        <v>6.6647097802324202</v>
      </c>
      <c r="J47" s="52">
        <f>VLOOKUP($A47,'YTD Raw Data'!$B:$Q,13,FALSE)</f>
        <v>8.5929007683662793</v>
      </c>
      <c r="K47" s="52">
        <f>VLOOKUP($A47,'YTD Raw Data'!$B:$Q,14,FALSE)</f>
        <v>8.5929007683662793</v>
      </c>
      <c r="L47" s="52">
        <f>VLOOKUP($A47,'YTD Raw Data'!$B:$Q,15,FALSE)</f>
        <v>0</v>
      </c>
      <c r="M47" s="57">
        <f>VLOOKUP($A47,'YTD Raw Data'!$B:$Q,16,FALSE)</f>
        <v>1.80771221532091</v>
      </c>
    </row>
    <row r="48" spans="1:13" ht="16.5" thickBot="1" x14ac:dyDescent="0.5">
      <c r="A48" s="24" t="s">
        <v>60</v>
      </c>
      <c r="B48" s="59">
        <f>VLOOKUP($A48,'YTD Raw Data'!$B:$Q,5,FALSE)</f>
        <v>51.853348884435597</v>
      </c>
      <c r="C48" s="60">
        <f>VLOOKUP($A48,'YTD Raw Data'!$B:$Q,6,FALSE)</f>
        <v>49.684133517063302</v>
      </c>
      <c r="D48" s="61">
        <f>VLOOKUP($A48,'YTD Raw Data'!$B:$Q,7,FALSE)</f>
        <v>107.86860543962101</v>
      </c>
      <c r="E48" s="61">
        <f>VLOOKUP($A48,'YTD Raw Data'!$B:$Q,8,FALSE)</f>
        <v>100.55977691044799</v>
      </c>
      <c r="F48" s="61">
        <f>VLOOKUP($A48,'YTD Raw Data'!$B:$Q,9,FALSE)</f>
        <v>55.933484315382103</v>
      </c>
      <c r="G48" s="61">
        <f>VLOOKUP($A48,'YTD Raw Data'!$B:$Q,10,FALSE)</f>
        <v>49.9622538246483</v>
      </c>
      <c r="H48" s="60">
        <f>VLOOKUP($A48,'YTD Raw Data'!$B:$Q,11,FALSE)</f>
        <v>4.3660122735707896</v>
      </c>
      <c r="I48" s="60">
        <f>VLOOKUP($A48,'YTD Raw Data'!$B:$Q,12,FALSE)</f>
        <v>7.2681431420451501</v>
      </c>
      <c r="J48" s="60">
        <f>VLOOKUP($A48,'YTD Raw Data'!$B:$Q,13,FALSE)</f>
        <v>11.9514834372583</v>
      </c>
      <c r="K48" s="60">
        <f>VLOOKUP($A48,'YTD Raw Data'!$B:$Q,14,FALSE)</f>
        <v>4.4608521666797802</v>
      </c>
      <c r="L48" s="60">
        <f>VLOOKUP($A48,'YTD Raw Data'!$B:$Q,15,FALSE)</f>
        <v>-6.6909620494457904</v>
      </c>
      <c r="M48" s="62">
        <f>VLOOKUP($A48,'YTD Raw Data'!$B:$Q,16,FALSE)</f>
        <v>-2.6170780001737701</v>
      </c>
    </row>
    <row r="49" spans="2:13" x14ac:dyDescent="0.45">
      <c r="B49" s="96" t="s">
        <v>77</v>
      </c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</row>
    <row r="50" spans="2:13" x14ac:dyDescent="0.45"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</row>
    <row r="57" spans="2:13" x14ac:dyDescent="0.45">
      <c r="F57" s="51"/>
    </row>
  </sheetData>
  <sheetProtection algorithmName="SHA-512" hashValue="5TA4SbJNpsRSGhJ/X/RCvEi8pq4MkPAZbgUhXTBGZMLxqMiXIkxiNkMz19aalZans3NveDMYGmvjoFCqU9WNJA==" saltValue="UzWuvvVVZs7nDyj3S1DuqQ==" spinCount="100000" sheet="1"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Q54"/>
  <sheetViews>
    <sheetView workbookViewId="0">
      <selection activeCell="T11" sqref="T11"/>
    </sheetView>
  </sheetViews>
  <sheetFormatPr defaultColWidth="8.81640625" defaultRowHeight="12.5" x14ac:dyDescent="0.25"/>
  <cols>
    <col min="1" max="1" width="43.26953125" bestFit="1" customWidth="1"/>
    <col min="2" max="2" width="21.7265625" customWidth="1"/>
    <col min="12" max="12" width="12.1796875" customWidth="1"/>
  </cols>
  <sheetData>
    <row r="1" spans="1:17" ht="25" x14ac:dyDescent="0.5">
      <c r="A1" s="47" t="s">
        <v>80</v>
      </c>
      <c r="B1" s="49"/>
      <c r="C1" s="48" t="s">
        <v>73</v>
      </c>
      <c r="D1" s="50"/>
      <c r="E1" s="1"/>
      <c r="F1" s="106" t="s">
        <v>81</v>
      </c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3" x14ac:dyDescent="0.25">
      <c r="A6" s="2"/>
      <c r="B6" s="31"/>
      <c r="C6" s="107" t="s">
        <v>0</v>
      </c>
      <c r="D6" s="108"/>
      <c r="E6" s="32"/>
      <c r="F6" s="106" t="s">
        <v>81</v>
      </c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</row>
    <row r="7" spans="1:17" ht="13" x14ac:dyDescent="0.3">
      <c r="A7" s="4"/>
      <c r="B7" s="33"/>
      <c r="C7" s="3"/>
      <c r="D7" s="17"/>
      <c r="E7" s="34"/>
      <c r="F7" s="109" t="s">
        <v>1</v>
      </c>
      <c r="G7" s="110"/>
      <c r="H7" s="109" t="s">
        <v>2</v>
      </c>
      <c r="I7" s="110"/>
      <c r="J7" s="109" t="s">
        <v>3</v>
      </c>
      <c r="K7" s="110"/>
      <c r="L7" s="67" t="s">
        <v>79</v>
      </c>
      <c r="M7" s="68"/>
      <c r="N7" s="68"/>
      <c r="O7" s="68"/>
      <c r="P7" s="68"/>
      <c r="Q7" s="69"/>
    </row>
    <row r="8" spans="1:17" x14ac:dyDescent="0.25">
      <c r="A8" s="6"/>
      <c r="B8" s="35"/>
      <c r="C8" s="5" t="s">
        <v>4</v>
      </c>
      <c r="D8" s="5" t="s">
        <v>5</v>
      </c>
      <c r="E8" s="36"/>
      <c r="F8" s="5">
        <v>2023</v>
      </c>
      <c r="G8" s="70">
        <v>2022</v>
      </c>
      <c r="H8" s="5">
        <v>2023</v>
      </c>
      <c r="I8" s="70">
        <v>2022</v>
      </c>
      <c r="J8" s="5">
        <v>2023</v>
      </c>
      <c r="K8" s="70">
        <v>2022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7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77">
        <v>64.448656208163797</v>
      </c>
      <c r="G9" s="78">
        <v>65.396016458583702</v>
      </c>
      <c r="H9" s="79">
        <v>155.76765549084499</v>
      </c>
      <c r="I9" s="80">
        <v>150.61203721164401</v>
      </c>
      <c r="J9" s="79">
        <v>100.39016077081099</v>
      </c>
      <c r="K9" s="80">
        <v>98.494272643535396</v>
      </c>
      <c r="L9" s="77">
        <v>-1.4486513119953499</v>
      </c>
      <c r="M9" s="78">
        <v>3.4231117078350701</v>
      </c>
      <c r="N9" s="78">
        <v>1.92487144317309</v>
      </c>
      <c r="O9" s="78">
        <v>2.2322156368658801</v>
      </c>
      <c r="P9" s="78">
        <v>0.30153993754521902</v>
      </c>
      <c r="Q9" s="78">
        <v>-1.1514796367115701</v>
      </c>
    </row>
    <row r="10" spans="1:17" x14ac:dyDescent="0.25">
      <c r="A10" s="40"/>
      <c r="B10" s="19"/>
      <c r="C10" s="41"/>
      <c r="D10" s="42"/>
      <c r="E10" s="1"/>
      <c r="F10" s="93"/>
      <c r="G10" s="93"/>
      <c r="H10" s="93"/>
      <c r="I10" s="93"/>
      <c r="J10" s="74"/>
      <c r="K10" s="74"/>
      <c r="L10" s="93"/>
      <c r="M10" s="93"/>
      <c r="N10" s="93"/>
      <c r="O10" s="93"/>
      <c r="P10" s="93"/>
      <c r="Q10" s="93"/>
    </row>
    <row r="11" spans="1:17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77">
        <v>66.5184451773886</v>
      </c>
      <c r="G11" s="78">
        <v>66.7508492474458</v>
      </c>
      <c r="H11" s="79">
        <v>134.768400927779</v>
      </c>
      <c r="I11" s="80">
        <v>123.059731213368</v>
      </c>
      <c r="J11" s="79">
        <v>89.645844887588297</v>
      </c>
      <c r="K11" s="80">
        <v>82.143415666547895</v>
      </c>
      <c r="L11" s="77">
        <v>-0.34816646181649302</v>
      </c>
      <c r="M11" s="78">
        <v>9.5146231825499505</v>
      </c>
      <c r="N11" s="78">
        <v>9.1333299938435992</v>
      </c>
      <c r="O11" s="78">
        <v>10.085134695058301</v>
      </c>
      <c r="P11" s="78">
        <v>0.87214850061705596</v>
      </c>
      <c r="Q11" s="78">
        <v>0.52094551022417901</v>
      </c>
    </row>
    <row r="12" spans="1:17" x14ac:dyDescent="0.25">
      <c r="A12" s="40"/>
      <c r="B12" s="19"/>
      <c r="C12" s="41"/>
      <c r="D12" s="42"/>
      <c r="E12" s="1"/>
      <c r="F12" s="81"/>
      <c r="G12" s="81"/>
      <c r="H12" s="82"/>
      <c r="I12" s="82"/>
      <c r="J12" s="82"/>
      <c r="K12" s="82"/>
      <c r="L12" s="81"/>
      <c r="M12" s="81"/>
      <c r="N12" s="81"/>
      <c r="O12" s="81"/>
      <c r="P12" s="81"/>
      <c r="Q12" s="81"/>
    </row>
    <row r="13" spans="1:17" ht="13" x14ac:dyDescent="0.3">
      <c r="A13" s="43" t="s">
        <v>14</v>
      </c>
      <c r="B13" s="19"/>
      <c r="C13" s="7"/>
      <c r="D13" s="18"/>
      <c r="E13" s="1"/>
      <c r="F13" s="83"/>
      <c r="G13" s="83"/>
      <c r="H13" s="84"/>
      <c r="I13" s="84"/>
      <c r="J13" s="84"/>
      <c r="K13" s="84"/>
      <c r="L13" s="83"/>
      <c r="M13" s="83"/>
      <c r="N13" s="83"/>
      <c r="O13" s="83"/>
      <c r="P13" s="83"/>
      <c r="Q13" s="83"/>
    </row>
    <row r="14" spans="1:17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77">
        <v>66.315871856412301</v>
      </c>
      <c r="G14" s="78">
        <v>67.111588958234904</v>
      </c>
      <c r="H14" s="79">
        <v>132.73387058848201</v>
      </c>
      <c r="I14" s="80">
        <v>123.989027606053</v>
      </c>
      <c r="J14" s="79">
        <v>88.023623529513998</v>
      </c>
      <c r="K14" s="80">
        <v>83.211006560287402</v>
      </c>
      <c r="L14" s="77">
        <v>-1.1856627360109</v>
      </c>
      <c r="M14" s="78">
        <v>7.0529168195535101</v>
      </c>
      <c r="N14" s="78">
        <v>5.7836302770113202</v>
      </c>
      <c r="O14" s="78">
        <v>6.3328818319189697</v>
      </c>
      <c r="P14" s="78">
        <v>0.51922169192846201</v>
      </c>
      <c r="Q14" s="78">
        <v>-0.67259726220091898</v>
      </c>
    </row>
    <row r="15" spans="1:17" x14ac:dyDescent="0.25">
      <c r="A15" s="44" t="s">
        <v>16</v>
      </c>
      <c r="B15" s="19" t="s">
        <v>49</v>
      </c>
      <c r="C15" s="45" t="s">
        <v>11</v>
      </c>
      <c r="D15" s="46" t="s">
        <v>12</v>
      </c>
      <c r="E15" s="19"/>
      <c r="F15" s="85">
        <v>66.033911021081806</v>
      </c>
      <c r="G15" s="86">
        <v>67.119613802967905</v>
      </c>
      <c r="H15" s="87">
        <v>111.70125879754499</v>
      </c>
      <c r="I15" s="88">
        <v>108.107523604599</v>
      </c>
      <c r="J15" s="87">
        <v>73.760709843799205</v>
      </c>
      <c r="K15" s="88">
        <v>72.561352335359601</v>
      </c>
      <c r="L15" s="85">
        <v>-1.6175641073759199</v>
      </c>
      <c r="M15" s="86">
        <v>3.3242230264097601</v>
      </c>
      <c r="N15" s="86">
        <v>1.65288748050951</v>
      </c>
      <c r="O15" s="86">
        <v>0.93951794115496501</v>
      </c>
      <c r="P15" s="86">
        <v>-0.70177006973001899</v>
      </c>
      <c r="Q15" s="86">
        <v>-2.3079825963416698</v>
      </c>
    </row>
    <row r="16" spans="1:17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89">
        <v>59.904319194266797</v>
      </c>
      <c r="G16" s="90">
        <v>63.047203930666498</v>
      </c>
      <c r="H16" s="91">
        <v>120.85493506980499</v>
      </c>
      <c r="I16" s="92">
        <v>116.635923724235</v>
      </c>
      <c r="J16" s="91">
        <v>72.397326066240495</v>
      </c>
      <c r="K16" s="92">
        <v>73.535688686835499</v>
      </c>
      <c r="L16" s="89">
        <v>-4.9849708479632104</v>
      </c>
      <c r="M16" s="90">
        <v>3.6172486236275998</v>
      </c>
      <c r="N16" s="90">
        <v>-1.5480410137217899</v>
      </c>
      <c r="O16" s="90">
        <v>-0.73593289938321804</v>
      </c>
      <c r="P16" s="90">
        <v>0.82487755723759704</v>
      </c>
      <c r="Q16" s="90">
        <v>-4.2012131964852903</v>
      </c>
    </row>
    <row r="17" spans="1:17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85">
        <v>73.733996671485002</v>
      </c>
      <c r="G17" s="86">
        <v>69.339328256551497</v>
      </c>
      <c r="H17" s="87">
        <v>201.03562494286999</v>
      </c>
      <c r="I17" s="88">
        <v>175.96337484719501</v>
      </c>
      <c r="J17" s="87">
        <v>148.231601003875</v>
      </c>
      <c r="K17" s="88">
        <v>122.011822096602</v>
      </c>
      <c r="L17" s="85">
        <v>6.3379160505759398</v>
      </c>
      <c r="M17" s="86">
        <v>14.2485617347632</v>
      </c>
      <c r="N17" s="86">
        <v>21.4895396665029</v>
      </c>
      <c r="O17" s="86">
        <v>23.314715118853101</v>
      </c>
      <c r="P17" s="86">
        <v>1.5023313590292899</v>
      </c>
      <c r="Q17" s="86">
        <v>7.9354639099419897</v>
      </c>
    </row>
    <row r="18" spans="1:17" x14ac:dyDescent="0.25">
      <c r="A18" s="40"/>
      <c r="B18" s="19"/>
      <c r="C18" s="41"/>
      <c r="D18" s="42"/>
      <c r="E18" s="1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</row>
    <row r="19" spans="1:17" ht="13" x14ac:dyDescent="0.3">
      <c r="A19" s="43" t="s">
        <v>19</v>
      </c>
      <c r="B19" s="19"/>
      <c r="C19" s="7"/>
      <c r="D19" s="18"/>
      <c r="E19" s="1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</row>
    <row r="20" spans="1:17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77">
        <v>80.695691048522903</v>
      </c>
      <c r="G20" s="78">
        <v>77.379580074104496</v>
      </c>
      <c r="H20" s="79">
        <v>207.27344723104099</v>
      </c>
      <c r="I20" s="80">
        <v>175.67908147340199</v>
      </c>
      <c r="J20" s="79">
        <v>167.26074060318399</v>
      </c>
      <c r="K20" s="80">
        <v>135.93973552216201</v>
      </c>
      <c r="L20" s="77">
        <v>4.2855117218814804</v>
      </c>
      <c r="M20" s="78">
        <v>17.984136467848199</v>
      </c>
      <c r="N20" s="78">
        <v>23.040360466138502</v>
      </c>
      <c r="O20" s="78">
        <v>22.7490957182256</v>
      </c>
      <c r="P20" s="78">
        <v>-0.23672293124742599</v>
      </c>
      <c r="Q20" s="78">
        <v>4.0386440016670599</v>
      </c>
    </row>
    <row r="21" spans="1:17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85">
        <v>67.040142276422699</v>
      </c>
      <c r="G21" s="86">
        <v>68.164654015717801</v>
      </c>
      <c r="H21" s="87">
        <v>139.791956076856</v>
      </c>
      <c r="I21" s="88">
        <v>122.649084403076</v>
      </c>
      <c r="J21" s="87">
        <v>93.716726244918604</v>
      </c>
      <c r="K21" s="88">
        <v>83.603324036802704</v>
      </c>
      <c r="L21" s="85">
        <v>-1.6496991813906701</v>
      </c>
      <c r="M21" s="86">
        <v>13.9771705245193</v>
      </c>
      <c r="N21" s="86">
        <v>12.096890075404101</v>
      </c>
      <c r="O21" s="86">
        <v>26.8583551859662</v>
      </c>
      <c r="P21" s="86">
        <v>13.168487636572699</v>
      </c>
      <c r="Q21" s="86">
        <v>11.301548022439899</v>
      </c>
    </row>
    <row r="22" spans="1:17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89">
        <v>73.378545482649301</v>
      </c>
      <c r="G22" s="90">
        <v>69.046239285283093</v>
      </c>
      <c r="H22" s="91">
        <v>169.55645240113901</v>
      </c>
      <c r="I22" s="92">
        <v>146.24504310118701</v>
      </c>
      <c r="J22" s="91">
        <v>124.418058543936</v>
      </c>
      <c r="K22" s="92">
        <v>100.97670240251099</v>
      </c>
      <c r="L22" s="89">
        <v>6.2744998745929603</v>
      </c>
      <c r="M22" s="90">
        <v>15.9399654207925</v>
      </c>
      <c r="N22" s="90">
        <v>23.214618405723201</v>
      </c>
      <c r="O22" s="90">
        <v>28.316950183239001</v>
      </c>
      <c r="P22" s="90">
        <v>4.1410117107328199</v>
      </c>
      <c r="Q22" s="90">
        <v>10.6753393599225</v>
      </c>
    </row>
    <row r="23" spans="1:17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85">
        <v>69.184286539572497</v>
      </c>
      <c r="G23" s="86">
        <v>62.0624663435648</v>
      </c>
      <c r="H23" s="87">
        <v>161.42564972694899</v>
      </c>
      <c r="I23" s="88">
        <v>139.310138332816</v>
      </c>
      <c r="J23" s="87">
        <v>111.681184055459</v>
      </c>
      <c r="K23" s="88">
        <v>86.459307715978099</v>
      </c>
      <c r="L23" s="85">
        <v>11.4752452095324</v>
      </c>
      <c r="M23" s="86">
        <v>15.8750193336954</v>
      </c>
      <c r="N23" s="86">
        <v>29.171961938830002</v>
      </c>
      <c r="O23" s="86">
        <v>29.0080002977814</v>
      </c>
      <c r="P23" s="86">
        <v>-0.126932840987768</v>
      </c>
      <c r="Q23" s="86">
        <v>11.3337465137898</v>
      </c>
    </row>
    <row r="24" spans="1:17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89">
        <v>70.544868012116893</v>
      </c>
      <c r="G24" s="90">
        <v>70.514829104797499</v>
      </c>
      <c r="H24" s="91">
        <v>102.667565498165</v>
      </c>
      <c r="I24" s="92">
        <v>96.306480208252694</v>
      </c>
      <c r="J24" s="91">
        <v>72.426698571934296</v>
      </c>
      <c r="K24" s="92">
        <v>67.910349935694995</v>
      </c>
      <c r="L24" s="89">
        <v>4.2599418733243098E-2</v>
      </c>
      <c r="M24" s="90">
        <v>6.6050438933676601</v>
      </c>
      <c r="N24" s="90">
        <v>6.6504570224065498</v>
      </c>
      <c r="O24" s="90">
        <v>5.6529080265229403</v>
      </c>
      <c r="P24" s="90">
        <v>-0.935344323629135</v>
      </c>
      <c r="Q24" s="90">
        <v>-0.893143356140913</v>
      </c>
    </row>
    <row r="25" spans="1:17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85">
        <v>72.1921836463669</v>
      </c>
      <c r="G25" s="86">
        <v>70.226890756302495</v>
      </c>
      <c r="H25" s="87">
        <v>131.28574727897799</v>
      </c>
      <c r="I25" s="88">
        <v>112.176188956696</v>
      </c>
      <c r="J25" s="87">
        <v>94.778047777145304</v>
      </c>
      <c r="K25" s="88">
        <v>78.777849673202596</v>
      </c>
      <c r="L25" s="85">
        <v>2.7984905338956798</v>
      </c>
      <c r="M25" s="86">
        <v>17.035307136043901</v>
      </c>
      <c r="N25" s="86">
        <v>20.3105291275619</v>
      </c>
      <c r="O25" s="86">
        <v>18.423305141247202</v>
      </c>
      <c r="P25" s="86">
        <v>-1.5686274509803899</v>
      </c>
      <c r="Q25" s="86">
        <v>1.1859651921875201</v>
      </c>
    </row>
    <row r="26" spans="1:17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89">
        <v>59.883643172395303</v>
      </c>
      <c r="G26" s="90">
        <v>59.302304845972003</v>
      </c>
      <c r="H26" s="91">
        <v>162.687614368136</v>
      </c>
      <c r="I26" s="92">
        <v>163.37040249283899</v>
      </c>
      <c r="J26" s="91">
        <v>97.423270473897702</v>
      </c>
      <c r="K26" s="92">
        <v>96.882414114395203</v>
      </c>
      <c r="L26" s="89">
        <v>0.980296344186256</v>
      </c>
      <c r="M26" s="90">
        <v>-0.41793869286232599</v>
      </c>
      <c r="N26" s="90">
        <v>0.55826061359685997</v>
      </c>
      <c r="O26" s="90">
        <v>0.55826061359685997</v>
      </c>
      <c r="P26" s="90">
        <v>0</v>
      </c>
      <c r="Q26" s="90">
        <v>0.980296344186256</v>
      </c>
    </row>
    <row r="27" spans="1:17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85">
        <v>64.606831453483693</v>
      </c>
      <c r="G27" s="86">
        <v>64.010010667104197</v>
      </c>
      <c r="H27" s="87">
        <v>156.66024689737699</v>
      </c>
      <c r="I27" s="88">
        <v>143.96823393198201</v>
      </c>
      <c r="J27" s="87">
        <v>101.213221667599</v>
      </c>
      <c r="K27" s="88">
        <v>92.154081897103396</v>
      </c>
      <c r="L27" s="85">
        <v>0.93238663790153797</v>
      </c>
      <c r="M27" s="86">
        <v>8.8158426471990303</v>
      </c>
      <c r="N27" s="86">
        <v>9.8304270239614802</v>
      </c>
      <c r="O27" s="86">
        <v>12.6602255047626</v>
      </c>
      <c r="P27" s="86">
        <v>2.5765159596291101</v>
      </c>
      <c r="Q27" s="86">
        <v>3.53292568806163</v>
      </c>
    </row>
    <row r="28" spans="1:17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89">
        <v>71.8326599918027</v>
      </c>
      <c r="G28" s="90">
        <v>70.456621004566202</v>
      </c>
      <c r="H28" s="91">
        <v>120.740660925311</v>
      </c>
      <c r="I28" s="92">
        <v>110.973951497249</v>
      </c>
      <c r="J28" s="91">
        <v>86.731228434334497</v>
      </c>
      <c r="K28" s="92">
        <v>78.188496420208395</v>
      </c>
      <c r="L28" s="89">
        <v>1.9530300596553001</v>
      </c>
      <c r="M28" s="90">
        <v>8.8009026409263598</v>
      </c>
      <c r="N28" s="90">
        <v>10.925816974679901</v>
      </c>
      <c r="O28" s="90">
        <v>10.906335798534</v>
      </c>
      <c r="P28" s="90">
        <v>-1.75623463294696E-2</v>
      </c>
      <c r="Q28" s="90">
        <v>1.9351247154228299</v>
      </c>
    </row>
    <row r="29" spans="1:17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85">
        <v>65.116592143852998</v>
      </c>
      <c r="G29" s="86">
        <v>70.452955082742307</v>
      </c>
      <c r="H29" s="87">
        <v>99.023444818216703</v>
      </c>
      <c r="I29" s="88">
        <v>94.253634327015902</v>
      </c>
      <c r="J29" s="87">
        <v>64.480692689071503</v>
      </c>
      <c r="K29" s="88">
        <v>66.404470656264706</v>
      </c>
      <c r="L29" s="85">
        <v>-7.5743635346764897</v>
      </c>
      <c r="M29" s="86">
        <v>5.0606117475021799</v>
      </c>
      <c r="N29" s="86">
        <v>-2.8970609180086702</v>
      </c>
      <c r="O29" s="86">
        <v>-4.5085565027736303</v>
      </c>
      <c r="P29" s="86">
        <v>-1.6595744680850999</v>
      </c>
      <c r="Q29" s="86">
        <v>-9.1082357994201608</v>
      </c>
    </row>
    <row r="30" spans="1:17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89">
        <v>74.410498137802605</v>
      </c>
      <c r="G30" s="90">
        <v>76.469903364768797</v>
      </c>
      <c r="H30" s="91">
        <v>103.142108716869</v>
      </c>
      <c r="I30" s="92">
        <v>94.170242314250899</v>
      </c>
      <c r="J30" s="91">
        <v>76.748556886056704</v>
      </c>
      <c r="K30" s="92">
        <v>72.011893296076295</v>
      </c>
      <c r="L30" s="89">
        <v>-2.6930924930592801</v>
      </c>
      <c r="M30" s="90">
        <v>9.52728397223337</v>
      </c>
      <c r="N30" s="90">
        <v>6.5776129097254197</v>
      </c>
      <c r="O30" s="90">
        <v>6.61483876124821</v>
      </c>
      <c r="P30" s="90">
        <v>3.49283967865874E-2</v>
      </c>
      <c r="Q30" s="90">
        <v>-2.6591047503045</v>
      </c>
    </row>
    <row r="31" spans="1:17" x14ac:dyDescent="0.25">
      <c r="A31" s="44" t="s">
        <v>31</v>
      </c>
      <c r="B31" s="19" t="s">
        <v>31</v>
      </c>
      <c r="C31" s="45" t="s">
        <v>11</v>
      </c>
      <c r="D31" s="46" t="s">
        <v>12</v>
      </c>
      <c r="E31" s="19"/>
      <c r="F31" s="85">
        <v>62.564269443540503</v>
      </c>
      <c r="G31" s="86">
        <v>61.613409575064402</v>
      </c>
      <c r="H31" s="87">
        <v>176.24282152640501</v>
      </c>
      <c r="I31" s="88">
        <v>180.75356704820399</v>
      </c>
      <c r="J31" s="87">
        <v>110.265033734678</v>
      </c>
      <c r="K31" s="88">
        <v>111.368435586949</v>
      </c>
      <c r="L31" s="85">
        <v>1.5432677318686501</v>
      </c>
      <c r="M31" s="86">
        <v>-2.4955222712681802</v>
      </c>
      <c r="N31" s="86">
        <v>-0.99076712935359801</v>
      </c>
      <c r="O31" s="86">
        <v>2.33951315556555</v>
      </c>
      <c r="P31" s="86">
        <v>3.3636057854019499</v>
      </c>
      <c r="Q31" s="86">
        <v>4.9587829599839797</v>
      </c>
    </row>
    <row r="32" spans="1:17" x14ac:dyDescent="0.25">
      <c r="A32" s="44" t="s">
        <v>32</v>
      </c>
      <c r="B32" s="19" t="s">
        <v>32</v>
      </c>
      <c r="C32" s="45" t="s">
        <v>11</v>
      </c>
      <c r="D32" s="46" t="s">
        <v>12</v>
      </c>
      <c r="E32" s="19"/>
      <c r="F32" s="89">
        <v>66.979800343160093</v>
      </c>
      <c r="G32" s="90">
        <v>66.828200483091706</v>
      </c>
      <c r="H32" s="91">
        <v>109.527368932773</v>
      </c>
      <c r="I32" s="92">
        <v>104.409425531434</v>
      </c>
      <c r="J32" s="91">
        <v>73.361213032288205</v>
      </c>
      <c r="K32" s="92">
        <v>69.774940217391304</v>
      </c>
      <c r="L32" s="89">
        <v>0.22685013059234199</v>
      </c>
      <c r="M32" s="90">
        <v>4.9018020885466402</v>
      </c>
      <c r="N32" s="90">
        <v>5.1397719635782302</v>
      </c>
      <c r="O32" s="90">
        <v>1.75891878902476</v>
      </c>
      <c r="P32" s="90">
        <v>-3.2155797101449202</v>
      </c>
      <c r="Q32" s="90">
        <v>-2.9960241263243401</v>
      </c>
    </row>
    <row r="33" spans="1:17" x14ac:dyDescent="0.25">
      <c r="A33" s="44" t="s">
        <v>33</v>
      </c>
      <c r="B33" s="19" t="s">
        <v>33</v>
      </c>
      <c r="C33" s="45" t="s">
        <v>11</v>
      </c>
      <c r="D33" s="46" t="s">
        <v>12</v>
      </c>
      <c r="E33" s="19"/>
      <c r="F33" s="85">
        <v>65.908568803124197</v>
      </c>
      <c r="G33" s="86">
        <v>65.232183908045897</v>
      </c>
      <c r="H33" s="87">
        <v>97.987634926803693</v>
      </c>
      <c r="I33" s="88">
        <v>95.625149004440303</v>
      </c>
      <c r="J33" s="87">
        <v>64.582247784286594</v>
      </c>
      <c r="K33" s="88">
        <v>62.3783730609195</v>
      </c>
      <c r="L33" s="85">
        <v>1.0368883188577001</v>
      </c>
      <c r="M33" s="86">
        <v>2.4705696639005299</v>
      </c>
      <c r="N33" s="86">
        <v>3.5330750310124701</v>
      </c>
      <c r="O33" s="86">
        <v>3.6044771517235099</v>
      </c>
      <c r="P33" s="86">
        <v>6.8965517241379296E-2</v>
      </c>
      <c r="Q33" s="86">
        <v>1.1065689314914</v>
      </c>
    </row>
    <row r="34" spans="1:17" x14ac:dyDescent="0.25">
      <c r="A34" s="44" t="s">
        <v>34</v>
      </c>
      <c r="B34" s="19" t="s">
        <v>34</v>
      </c>
      <c r="C34" s="45" t="s">
        <v>11</v>
      </c>
      <c r="D34" s="46" t="s">
        <v>12</v>
      </c>
      <c r="E34" s="19"/>
      <c r="F34" s="89">
        <v>67.230600670275805</v>
      </c>
      <c r="G34" s="90">
        <v>71.619713749109494</v>
      </c>
      <c r="H34" s="91">
        <v>91.343850868043901</v>
      </c>
      <c r="I34" s="92">
        <v>88.044984149274697</v>
      </c>
      <c r="J34" s="91">
        <v>61.411019613946799</v>
      </c>
      <c r="K34" s="92">
        <v>63.057565618159401</v>
      </c>
      <c r="L34" s="89">
        <v>-6.1283588680752601</v>
      </c>
      <c r="M34" s="90">
        <v>3.74679687962246</v>
      </c>
      <c r="N34" s="90">
        <v>-2.6111791472939001</v>
      </c>
      <c r="O34" s="90">
        <v>-2.1381423255885101</v>
      </c>
      <c r="P34" s="90">
        <v>0.48571983679813402</v>
      </c>
      <c r="Q34" s="90">
        <v>-5.6724056859695402</v>
      </c>
    </row>
    <row r="35" spans="1:17" x14ac:dyDescent="0.25">
      <c r="A35" s="44" t="s">
        <v>76</v>
      </c>
      <c r="B35" s="44" t="s">
        <v>47</v>
      </c>
      <c r="C35" s="45" t="s">
        <v>11</v>
      </c>
      <c r="D35" s="46" t="s">
        <v>12</v>
      </c>
      <c r="E35" s="19"/>
      <c r="F35" s="85">
        <v>56.4850690173568</v>
      </c>
      <c r="G35" s="86">
        <v>60.466497907733597</v>
      </c>
      <c r="H35" s="87">
        <v>114.699008713377</v>
      </c>
      <c r="I35" s="88">
        <v>111.302888689535</v>
      </c>
      <c r="J35" s="87">
        <v>64.787814233975595</v>
      </c>
      <c r="K35" s="88">
        <v>67.300958860704895</v>
      </c>
      <c r="L35" s="85">
        <v>-6.5845204007880396</v>
      </c>
      <c r="M35" s="86">
        <v>3.0512415839588898</v>
      </c>
      <c r="N35" s="86">
        <v>-3.7341884414022402</v>
      </c>
      <c r="O35" s="86">
        <v>-2.96334581126417</v>
      </c>
      <c r="P35" s="86">
        <v>0.80074391692927605</v>
      </c>
      <c r="Q35" s="86">
        <v>-5.8365016304270396</v>
      </c>
    </row>
    <row r="36" spans="1:17" x14ac:dyDescent="0.25">
      <c r="A36" s="44" t="s">
        <v>35</v>
      </c>
      <c r="B36" s="19" t="s">
        <v>35</v>
      </c>
      <c r="C36" s="45" t="s">
        <v>11</v>
      </c>
      <c r="D36" s="46" t="s">
        <v>12</v>
      </c>
      <c r="E36" s="19"/>
      <c r="F36" s="89">
        <v>62.887773439920601</v>
      </c>
      <c r="G36" s="90">
        <v>64.937558356676007</v>
      </c>
      <c r="H36" s="91">
        <v>108.151425770087</v>
      </c>
      <c r="I36" s="92">
        <v>100.354180288828</v>
      </c>
      <c r="J36" s="91">
        <v>68.014023610336395</v>
      </c>
      <c r="K36" s="92">
        <v>65.167554388422005</v>
      </c>
      <c r="L36" s="89">
        <v>-3.1565475645029202</v>
      </c>
      <c r="M36" s="90">
        <v>7.7697266410002204</v>
      </c>
      <c r="N36" s="90">
        <v>4.3679239594422601</v>
      </c>
      <c r="O36" s="90">
        <v>-1.71655059911765</v>
      </c>
      <c r="P36" s="90">
        <v>-5.8298319327731001</v>
      </c>
      <c r="Q36" s="90">
        <v>-8.8023580793874707</v>
      </c>
    </row>
    <row r="37" spans="1:17" x14ac:dyDescent="0.25">
      <c r="A37" s="44" t="s">
        <v>36</v>
      </c>
      <c r="B37" s="19" t="s">
        <v>36</v>
      </c>
      <c r="C37" s="45" t="s">
        <v>11</v>
      </c>
      <c r="D37" s="46" t="s">
        <v>12</v>
      </c>
      <c r="E37" s="19"/>
      <c r="F37" s="85">
        <v>68.943752359380795</v>
      </c>
      <c r="G37" s="86">
        <v>75.708413926499006</v>
      </c>
      <c r="H37" s="87">
        <v>173.959378422182</v>
      </c>
      <c r="I37" s="88">
        <v>172.878189250471</v>
      </c>
      <c r="J37" s="87">
        <v>119.93412306530701</v>
      </c>
      <c r="K37" s="88">
        <v>130.88333510638199</v>
      </c>
      <c r="L37" s="85">
        <v>-8.9351516116630805</v>
      </c>
      <c r="M37" s="86">
        <v>0.62540519217540003</v>
      </c>
      <c r="N37" s="86">
        <v>-8.3656273215957597</v>
      </c>
      <c r="O37" s="86">
        <v>-2.1842951220612399</v>
      </c>
      <c r="P37" s="86">
        <v>6.7456479690522198</v>
      </c>
      <c r="Q37" s="86">
        <v>-2.7922375158347399</v>
      </c>
    </row>
    <row r="38" spans="1:17" x14ac:dyDescent="0.25">
      <c r="A38" s="44" t="s">
        <v>37</v>
      </c>
      <c r="B38" s="19" t="s">
        <v>48</v>
      </c>
      <c r="C38" s="45" t="s">
        <v>11</v>
      </c>
      <c r="D38" s="46" t="s">
        <v>12</v>
      </c>
      <c r="E38" s="19"/>
      <c r="F38" s="89">
        <v>61.7286890939763</v>
      </c>
      <c r="G38" s="90">
        <v>64.853991234549596</v>
      </c>
      <c r="H38" s="91">
        <v>112.510891582534</v>
      </c>
      <c r="I38" s="92">
        <v>109.882783772086</v>
      </c>
      <c r="J38" s="91">
        <v>69.451498461843798</v>
      </c>
      <c r="K38" s="92">
        <v>71.263370955827995</v>
      </c>
      <c r="L38" s="89">
        <v>-4.8189819640712201</v>
      </c>
      <c r="M38" s="90">
        <v>2.3917375590880798</v>
      </c>
      <c r="N38" s="90">
        <v>-2.5425018065835099</v>
      </c>
      <c r="O38" s="90">
        <v>-3.2767804899731101</v>
      </c>
      <c r="P38" s="90">
        <v>-0.75343477618555099</v>
      </c>
      <c r="Q38" s="90">
        <v>-5.5361088542813501</v>
      </c>
    </row>
    <row r="39" spans="1:17" x14ac:dyDescent="0.25">
      <c r="A39" s="44" t="s">
        <v>38</v>
      </c>
      <c r="B39" s="19" t="s">
        <v>38</v>
      </c>
      <c r="C39" s="45" t="s">
        <v>11</v>
      </c>
      <c r="D39" s="46" t="s">
        <v>12</v>
      </c>
      <c r="E39" s="19"/>
      <c r="F39" s="85">
        <v>64.082191780821901</v>
      </c>
      <c r="G39" s="86">
        <v>63.549138618110398</v>
      </c>
      <c r="H39" s="87">
        <v>114.645236045793</v>
      </c>
      <c r="I39" s="88">
        <v>105.994921904394</v>
      </c>
      <c r="J39" s="87">
        <v>73.467180030441398</v>
      </c>
      <c r="K39" s="88">
        <v>67.358859849181499</v>
      </c>
      <c r="L39" s="85">
        <v>0.83880470184615297</v>
      </c>
      <c r="M39" s="86">
        <v>8.1610646868550898</v>
      </c>
      <c r="N39" s="86">
        <v>9.0683247830152904</v>
      </c>
      <c r="O39" s="86">
        <v>9.8306194936561901</v>
      </c>
      <c r="P39" s="86">
        <v>0.69891484274416005</v>
      </c>
      <c r="Q39" s="86">
        <v>1.5435820751531499</v>
      </c>
    </row>
    <row r="40" spans="1:17" x14ac:dyDescent="0.25">
      <c r="A40" s="44" t="s">
        <v>39</v>
      </c>
      <c r="B40" s="19" t="s">
        <v>39</v>
      </c>
      <c r="C40" s="45" t="s">
        <v>11</v>
      </c>
      <c r="D40" s="46" t="s">
        <v>12</v>
      </c>
      <c r="E40" s="19"/>
      <c r="F40" s="89">
        <v>58.130081300813004</v>
      </c>
      <c r="G40" s="90">
        <v>61.341207349081301</v>
      </c>
      <c r="H40" s="91">
        <v>115.20593040030801</v>
      </c>
      <c r="I40" s="92">
        <v>112.247361580591</v>
      </c>
      <c r="J40" s="91">
        <v>66.969301005057204</v>
      </c>
      <c r="K40" s="92">
        <v>68.8538868110236</v>
      </c>
      <c r="L40" s="89">
        <v>-5.2348595455489404</v>
      </c>
      <c r="M40" s="90">
        <v>2.6357580062964998</v>
      </c>
      <c r="N40" s="90">
        <v>-2.7370797688426198</v>
      </c>
      <c r="O40" s="90">
        <v>-0.30550676306368901</v>
      </c>
      <c r="P40" s="90">
        <v>2.5</v>
      </c>
      <c r="Q40" s="90">
        <v>-2.8657310341876601</v>
      </c>
    </row>
    <row r="41" spans="1:17" x14ac:dyDescent="0.25">
      <c r="A41" s="44" t="s">
        <v>40</v>
      </c>
      <c r="B41" s="19" t="s">
        <v>40</v>
      </c>
      <c r="C41" s="45" t="s">
        <v>11</v>
      </c>
      <c r="D41" s="46" t="s">
        <v>12</v>
      </c>
      <c r="E41" s="19"/>
      <c r="F41" s="85">
        <v>58.957304357370198</v>
      </c>
      <c r="G41" s="86">
        <v>60.582853270077898</v>
      </c>
      <c r="H41" s="87">
        <v>114.187528110804</v>
      </c>
      <c r="I41" s="88">
        <v>115.038243651415</v>
      </c>
      <c r="J41" s="87">
        <v>67.321888486444905</v>
      </c>
      <c r="K41" s="88">
        <v>69.693450355811507</v>
      </c>
      <c r="L41" s="85">
        <v>-2.68318315326127</v>
      </c>
      <c r="M41" s="86">
        <v>-0.73950671846832094</v>
      </c>
      <c r="N41" s="86">
        <v>-3.40284755204241</v>
      </c>
      <c r="O41" s="86">
        <v>-0.58774924281695096</v>
      </c>
      <c r="P41" s="86">
        <v>2.9142663503896902</v>
      </c>
      <c r="Q41" s="86">
        <v>0.15288809337360601</v>
      </c>
    </row>
    <row r="42" spans="1:17" x14ac:dyDescent="0.25">
      <c r="B42" s="19"/>
      <c r="C42" s="45" t="s">
        <v>11</v>
      </c>
      <c r="D42" s="46" t="s">
        <v>61</v>
      </c>
    </row>
    <row r="43" spans="1:17" x14ac:dyDescent="0.25">
      <c r="B43" s="19"/>
      <c r="C43" s="45" t="s">
        <v>11</v>
      </c>
      <c r="D43" s="46" t="s">
        <v>62</v>
      </c>
    </row>
    <row r="44" spans="1:17" x14ac:dyDescent="0.25">
      <c r="A44" s="37" t="s">
        <v>51</v>
      </c>
      <c r="B44" s="19" t="s">
        <v>51</v>
      </c>
      <c r="C44" s="45" t="s">
        <v>11</v>
      </c>
      <c r="D44" s="46" t="s">
        <v>63</v>
      </c>
      <c r="F44" s="77">
        <v>65.141010841764498</v>
      </c>
      <c r="G44" s="78">
        <v>67.240748180884694</v>
      </c>
      <c r="H44" s="79">
        <v>121.37656806214</v>
      </c>
      <c r="I44" s="80">
        <v>119.364150329292</v>
      </c>
      <c r="J44" s="79">
        <v>79.065923360720603</v>
      </c>
      <c r="K44" s="80">
        <v>80.261347741172202</v>
      </c>
      <c r="L44" s="77">
        <v>-3.12271560910016</v>
      </c>
      <c r="M44" s="78">
        <v>1.68594819072256</v>
      </c>
      <c r="N44" s="78">
        <v>-1.4894147856906299</v>
      </c>
      <c r="O44" s="78">
        <v>-2.8548688595731799</v>
      </c>
      <c r="P44" s="78">
        <v>-1.38609883487344</v>
      </c>
      <c r="Q44" s="78">
        <v>-4.4655305192994499</v>
      </c>
    </row>
    <row r="45" spans="1:17" x14ac:dyDescent="0.25">
      <c r="A45" s="44" t="s">
        <v>52</v>
      </c>
      <c r="B45" s="19" t="s">
        <v>52</v>
      </c>
      <c r="C45" s="45" t="s">
        <v>11</v>
      </c>
      <c r="D45" s="46" t="s">
        <v>64</v>
      </c>
      <c r="F45" s="85">
        <v>61.234911792014799</v>
      </c>
      <c r="G45" s="86">
        <v>65.632930981120296</v>
      </c>
      <c r="H45" s="87">
        <v>117.462865301996</v>
      </c>
      <c r="I45" s="88">
        <v>114.43150004715601</v>
      </c>
      <c r="J45" s="75">
        <v>71.928281956050697</v>
      </c>
      <c r="K45" s="76">
        <v>75.104747446610901</v>
      </c>
      <c r="L45" s="85">
        <v>-6.7009336980099903</v>
      </c>
      <c r="M45" s="86">
        <v>2.6490653828629198</v>
      </c>
      <c r="N45" s="86">
        <v>-4.2293804300696403</v>
      </c>
      <c r="O45" s="86">
        <v>-4.2293804300696403</v>
      </c>
      <c r="P45" s="86">
        <v>0</v>
      </c>
      <c r="Q45" s="86">
        <v>-6.7009336980099903</v>
      </c>
    </row>
    <row r="46" spans="1:17" x14ac:dyDescent="0.25">
      <c r="A46" s="44" t="s">
        <v>53</v>
      </c>
      <c r="B46" s="19" t="s">
        <v>53</v>
      </c>
      <c r="C46" s="45" t="s">
        <v>11</v>
      </c>
      <c r="D46" s="46" t="s">
        <v>65</v>
      </c>
      <c r="F46" s="89">
        <v>54.543509272467901</v>
      </c>
      <c r="G46" s="90">
        <v>60.427960057061298</v>
      </c>
      <c r="H46" s="91">
        <v>120.33392397890201</v>
      </c>
      <c r="I46" s="92">
        <v>116.744107255272</v>
      </c>
      <c r="J46" s="91">
        <v>65.634344983357096</v>
      </c>
      <c r="K46" s="92">
        <v>70.546082501188707</v>
      </c>
      <c r="L46" s="89">
        <v>-9.7379603399433403</v>
      </c>
      <c r="M46" s="90">
        <v>3.0749446871700701</v>
      </c>
      <c r="N46" s="90">
        <v>-6.9624525468850802</v>
      </c>
      <c r="O46" s="90">
        <v>-6.9624525468850802</v>
      </c>
      <c r="P46" s="90">
        <v>0</v>
      </c>
      <c r="Q46" s="90">
        <v>-9.7379603399433403</v>
      </c>
    </row>
    <row r="47" spans="1:17" x14ac:dyDescent="0.25">
      <c r="A47" s="44" t="s">
        <v>54</v>
      </c>
      <c r="B47" s="19" t="s">
        <v>54</v>
      </c>
      <c r="C47" s="45" t="s">
        <v>11</v>
      </c>
      <c r="D47" s="46" t="s">
        <v>66</v>
      </c>
      <c r="F47" s="85">
        <v>66.204888363258405</v>
      </c>
      <c r="G47" s="86">
        <v>67.105058574377296</v>
      </c>
      <c r="H47" s="87">
        <v>132.307637368288</v>
      </c>
      <c r="I47" s="88">
        <v>124.31949813972901</v>
      </c>
      <c r="J47" s="87">
        <v>87.594123615740202</v>
      </c>
      <c r="K47" s="88">
        <v>83.424672046037401</v>
      </c>
      <c r="L47" s="85">
        <v>-1.3414342081547199</v>
      </c>
      <c r="M47" s="86">
        <v>6.4254918561374001</v>
      </c>
      <c r="N47" s="86">
        <v>4.9978639021822504</v>
      </c>
      <c r="O47" s="86">
        <v>4.7192056568315799</v>
      </c>
      <c r="P47" s="86">
        <v>-0.265394204219499</v>
      </c>
      <c r="Q47" s="86">
        <v>-1.6032683237323599</v>
      </c>
    </row>
    <row r="48" spans="1:17" x14ac:dyDescent="0.25">
      <c r="A48" s="44" t="s">
        <v>55</v>
      </c>
      <c r="B48" s="19" t="s">
        <v>55</v>
      </c>
      <c r="C48" s="45" t="s">
        <v>11</v>
      </c>
      <c r="D48" s="46" t="s">
        <v>67</v>
      </c>
      <c r="F48" s="89">
        <v>73.010066355500499</v>
      </c>
      <c r="G48" s="90">
        <v>70.008927193035404</v>
      </c>
      <c r="H48" s="91">
        <v>154.7163295771</v>
      </c>
      <c r="I48" s="92">
        <v>133.794475558333</v>
      </c>
      <c r="J48" s="91">
        <v>112.958494887036</v>
      </c>
      <c r="K48" s="92">
        <v>93.668076981937503</v>
      </c>
      <c r="L48" s="89">
        <v>4.28679496000575</v>
      </c>
      <c r="M48" s="90">
        <v>15.637307842090101</v>
      </c>
      <c r="N48" s="90">
        <v>20.594442126551101</v>
      </c>
      <c r="O48" s="90">
        <v>21.743053131683101</v>
      </c>
      <c r="P48" s="90">
        <v>0.95245766295483303</v>
      </c>
      <c r="Q48" s="90">
        <v>5.2800825300523204</v>
      </c>
    </row>
    <row r="49" spans="1:17" x14ac:dyDescent="0.25">
      <c r="A49" s="44" t="s">
        <v>56</v>
      </c>
      <c r="B49" s="19" t="s">
        <v>56</v>
      </c>
      <c r="C49" s="45" t="s">
        <v>11</v>
      </c>
      <c r="D49" s="46" t="s">
        <v>68</v>
      </c>
      <c r="F49" s="85">
        <v>59.927291533570603</v>
      </c>
      <c r="G49" s="86">
        <v>64.124545454545398</v>
      </c>
      <c r="H49" s="87">
        <v>110.398781137841</v>
      </c>
      <c r="I49" s="88">
        <v>103.75582800516</v>
      </c>
      <c r="J49" s="87">
        <v>66.158999421982898</v>
      </c>
      <c r="K49" s="88">
        <v>66.532953090909004</v>
      </c>
      <c r="L49" s="85">
        <v>-6.5454716149996601</v>
      </c>
      <c r="M49" s="86">
        <v>6.4024867425767802</v>
      </c>
      <c r="N49" s="86">
        <v>-0.562057824812354</v>
      </c>
      <c r="O49" s="86">
        <v>-0.95076978058808803</v>
      </c>
      <c r="P49" s="86">
        <v>-0.39090909090908998</v>
      </c>
      <c r="Q49" s="86">
        <v>-6.9107938623228398</v>
      </c>
    </row>
    <row r="50" spans="1:17" x14ac:dyDescent="0.25">
      <c r="A50" s="44" t="s">
        <v>57</v>
      </c>
      <c r="B50" s="19" t="s">
        <v>57</v>
      </c>
      <c r="C50" s="45" t="s">
        <v>11</v>
      </c>
      <c r="D50" s="46" t="s">
        <v>69</v>
      </c>
      <c r="F50" s="89">
        <v>61.514232777497</v>
      </c>
      <c r="G50" s="90">
        <v>63.116894054236099</v>
      </c>
      <c r="H50" s="91">
        <v>105.771656718052</v>
      </c>
      <c r="I50" s="92">
        <v>98.265277069851194</v>
      </c>
      <c r="J50" s="91">
        <v>65.064623126157898</v>
      </c>
      <c r="K50" s="92">
        <v>62.021990820279598</v>
      </c>
      <c r="L50" s="89">
        <v>-2.5391954099673</v>
      </c>
      <c r="M50" s="90">
        <v>7.63889328156632</v>
      </c>
      <c r="N50" s="90">
        <v>4.9057314440211801</v>
      </c>
      <c r="O50" s="90">
        <v>4.9057314440211801</v>
      </c>
      <c r="P50" s="90">
        <v>0</v>
      </c>
      <c r="Q50" s="90">
        <v>-2.5391954099673</v>
      </c>
    </row>
    <row r="51" spans="1:17" x14ac:dyDescent="0.25">
      <c r="A51" s="44" t="s">
        <v>58</v>
      </c>
      <c r="B51" s="19" t="s">
        <v>58</v>
      </c>
      <c r="C51" s="45" t="s">
        <v>11</v>
      </c>
      <c r="D51" s="46" t="s">
        <v>70</v>
      </c>
      <c r="F51" s="85">
        <v>57.985431753694897</v>
      </c>
      <c r="G51" s="86">
        <v>59.460753166433598</v>
      </c>
      <c r="H51" s="87">
        <v>118.941270805793</v>
      </c>
      <c r="I51" s="88">
        <v>118.44131403657499</v>
      </c>
      <c r="J51" s="87">
        <v>68.968609410070698</v>
      </c>
      <c r="K51" s="88">
        <v>70.426097386368397</v>
      </c>
      <c r="L51" s="85">
        <v>-2.4811683912061899</v>
      </c>
      <c r="M51" s="86">
        <v>0.422113494167842</v>
      </c>
      <c r="N51" s="86">
        <v>-2.0695282436306499</v>
      </c>
      <c r="O51" s="86">
        <v>-2.0446380487503899</v>
      </c>
      <c r="P51" s="86">
        <v>2.5416190113102002E-2</v>
      </c>
      <c r="Q51" s="86">
        <v>-2.4563828195684199</v>
      </c>
    </row>
    <row r="52" spans="1:17" x14ac:dyDescent="0.25">
      <c r="A52" s="44" t="s">
        <v>59</v>
      </c>
      <c r="B52" s="19" t="s">
        <v>59</v>
      </c>
      <c r="C52" s="45" t="s">
        <v>11</v>
      </c>
      <c r="D52" s="46" t="s">
        <v>71</v>
      </c>
      <c r="F52" s="89">
        <v>52.826855123674903</v>
      </c>
      <c r="G52" s="90">
        <v>59.908127208480501</v>
      </c>
      <c r="H52" s="91">
        <v>88.298959643255202</v>
      </c>
      <c r="I52" s="92">
        <v>83.280508041366801</v>
      </c>
      <c r="J52" s="91">
        <v>46.645563486454598</v>
      </c>
      <c r="K52" s="92">
        <v>49.891792697290903</v>
      </c>
      <c r="L52" s="89">
        <v>-11.8202194172466</v>
      </c>
      <c r="M52" s="90">
        <v>6.0259618005640698</v>
      </c>
      <c r="N52" s="90">
        <v>-6.5065395235087298</v>
      </c>
      <c r="O52" s="90">
        <v>-6.5065395235087298</v>
      </c>
      <c r="P52" s="90">
        <v>0</v>
      </c>
      <c r="Q52" s="90">
        <v>-11.8202194172466</v>
      </c>
    </row>
    <row r="53" spans="1:17" x14ac:dyDescent="0.25">
      <c r="A53" s="44" t="s">
        <v>60</v>
      </c>
      <c r="B53" s="19" t="s">
        <v>60</v>
      </c>
      <c r="C53" s="45" t="s">
        <v>11</v>
      </c>
      <c r="D53" s="46" t="s">
        <v>72</v>
      </c>
      <c r="F53" s="85">
        <v>58.982147224260203</v>
      </c>
      <c r="G53" s="86">
        <v>61.6170428841803</v>
      </c>
      <c r="H53" s="87">
        <v>116.772369536193</v>
      </c>
      <c r="I53" s="88">
        <v>109.94738322308</v>
      </c>
      <c r="J53" s="87">
        <v>68.874850917094605</v>
      </c>
      <c r="K53" s="88">
        <v>67.746326270599596</v>
      </c>
      <c r="L53" s="85">
        <v>-4.2762449098261897</v>
      </c>
      <c r="M53" s="86">
        <v>6.2075022733965604</v>
      </c>
      <c r="N53" s="86">
        <v>1.66580936357689</v>
      </c>
      <c r="O53" s="86">
        <v>-4.0503405604796301</v>
      </c>
      <c r="P53" s="86">
        <v>-5.6224899598393501</v>
      </c>
      <c r="Q53" s="86">
        <v>-9.6583034289524292</v>
      </c>
    </row>
    <row r="54" spans="1:17" x14ac:dyDescent="0.25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Q54"/>
  <sheetViews>
    <sheetView workbookViewId="0">
      <selection activeCell="T11" sqref="T11"/>
    </sheetView>
  </sheetViews>
  <sheetFormatPr defaultColWidth="8.81640625" defaultRowHeight="12.5" x14ac:dyDescent="0.25"/>
  <cols>
    <col min="1" max="1" width="58.26953125" customWidth="1"/>
    <col min="2" max="2" width="21.7265625" customWidth="1"/>
    <col min="12" max="12" width="12.1796875" customWidth="1"/>
  </cols>
  <sheetData>
    <row r="1" spans="1:17" ht="25" x14ac:dyDescent="0.5">
      <c r="A1" s="47" t="s">
        <v>83</v>
      </c>
      <c r="B1" s="95" t="s">
        <v>73</v>
      </c>
      <c r="D1" s="50"/>
      <c r="E1" s="1"/>
      <c r="F1" s="106" t="s">
        <v>82</v>
      </c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7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3" x14ac:dyDescent="0.25">
      <c r="A6" s="2"/>
      <c r="B6" s="31"/>
      <c r="C6" s="107" t="s">
        <v>0</v>
      </c>
      <c r="D6" s="108"/>
      <c r="E6" s="32"/>
      <c r="F6" s="106" t="s">
        <v>82</v>
      </c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</row>
    <row r="7" spans="1:17" ht="13" x14ac:dyDescent="0.3">
      <c r="A7" s="4"/>
      <c r="B7" s="33"/>
      <c r="C7" s="3"/>
      <c r="D7" s="17"/>
      <c r="E7" s="34"/>
      <c r="F7" s="109" t="s">
        <v>1</v>
      </c>
      <c r="G7" s="110"/>
      <c r="H7" s="109" t="s">
        <v>2</v>
      </c>
      <c r="I7" s="110"/>
      <c r="J7" s="109" t="s">
        <v>3</v>
      </c>
      <c r="K7" s="110"/>
      <c r="L7" s="67" t="s">
        <v>78</v>
      </c>
      <c r="M7" s="68"/>
      <c r="N7" s="68"/>
      <c r="O7" s="68"/>
      <c r="P7" s="68"/>
      <c r="Q7" s="69"/>
    </row>
    <row r="8" spans="1:17" x14ac:dyDescent="0.25">
      <c r="A8" s="6"/>
      <c r="B8" s="35"/>
      <c r="C8" s="5" t="s">
        <v>4</v>
      </c>
      <c r="D8" s="5" t="s">
        <v>5</v>
      </c>
      <c r="E8" s="36"/>
      <c r="F8" s="5">
        <v>2023</v>
      </c>
      <c r="G8" s="70">
        <v>2022</v>
      </c>
      <c r="H8" s="5">
        <v>2023</v>
      </c>
      <c r="I8" s="70">
        <v>2022</v>
      </c>
      <c r="J8" s="5">
        <v>2023</v>
      </c>
      <c r="K8" s="70">
        <v>2022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7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77">
        <v>60.645463794010404</v>
      </c>
      <c r="G9" s="78">
        <v>58.366941800053503</v>
      </c>
      <c r="H9" s="79">
        <v>152.67569216863299</v>
      </c>
      <c r="I9" s="80">
        <v>140.99785092064201</v>
      </c>
      <c r="J9" s="79">
        <v>92.5908816163832</v>
      </c>
      <c r="K9" s="80">
        <v>82.296133586177405</v>
      </c>
      <c r="L9" s="77">
        <v>3.90378855510779</v>
      </c>
      <c r="M9" s="78">
        <v>8.2822831495237299</v>
      </c>
      <c r="N9" s="78">
        <v>12.509394526324201</v>
      </c>
      <c r="O9" s="78">
        <v>12.913087204285199</v>
      </c>
      <c r="P9" s="78">
        <v>0.35880797302360501</v>
      </c>
      <c r="Q9" s="78">
        <v>4.2766036327171104</v>
      </c>
    </row>
    <row r="10" spans="1:17" x14ac:dyDescent="0.25">
      <c r="A10" s="40"/>
      <c r="B10" s="19"/>
      <c r="C10" s="41"/>
      <c r="D10" s="42"/>
      <c r="E10" s="1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</row>
    <row r="11" spans="1:17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77">
        <v>58.183781749066497</v>
      </c>
      <c r="G11" s="78">
        <v>55.014046528375097</v>
      </c>
      <c r="H11" s="79">
        <v>120.866694244691</v>
      </c>
      <c r="I11" s="80">
        <v>108.837102408885</v>
      </c>
      <c r="J11" s="79">
        <v>70.324813586642804</v>
      </c>
      <c r="K11" s="80">
        <v>59.875694159359298</v>
      </c>
      <c r="L11" s="77">
        <v>5.76168346216192</v>
      </c>
      <c r="M11" s="78">
        <v>11.0528409609921</v>
      </c>
      <c r="N11" s="78">
        <v>17.451354132902502</v>
      </c>
      <c r="O11" s="78">
        <v>18.1727919078836</v>
      </c>
      <c r="P11" s="78">
        <v>0.61424389723483497</v>
      </c>
      <c r="Q11" s="78">
        <v>6.4113181484410804</v>
      </c>
    </row>
    <row r="12" spans="1:17" x14ac:dyDescent="0.25">
      <c r="A12" s="40"/>
      <c r="B12" s="19"/>
      <c r="C12" s="41"/>
      <c r="D12" s="42"/>
      <c r="E12" s="1"/>
      <c r="F12" s="81"/>
      <c r="G12" s="81"/>
      <c r="H12" s="82"/>
      <c r="I12" s="82"/>
      <c r="J12" s="82"/>
      <c r="K12" s="82"/>
      <c r="L12" s="81"/>
      <c r="M12" s="81"/>
      <c r="N12" s="81"/>
      <c r="O12" s="81"/>
      <c r="P12" s="81"/>
      <c r="Q12" s="81"/>
    </row>
    <row r="13" spans="1:17" ht="13" x14ac:dyDescent="0.3">
      <c r="A13" s="43" t="s">
        <v>14</v>
      </c>
      <c r="B13" s="19"/>
      <c r="C13" s="7"/>
      <c r="D13" s="18"/>
      <c r="E13" s="1"/>
      <c r="F13" s="83"/>
      <c r="G13" s="83"/>
      <c r="H13" s="84"/>
      <c r="I13" s="84"/>
      <c r="J13" s="84"/>
      <c r="K13" s="84"/>
      <c r="L13" s="83"/>
      <c r="M13" s="83"/>
      <c r="N13" s="83"/>
      <c r="O13" s="83"/>
      <c r="P13" s="83"/>
      <c r="Q13" s="83"/>
    </row>
    <row r="14" spans="1:17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77">
        <v>56.579454160193698</v>
      </c>
      <c r="G14" s="78">
        <v>55.014791628252603</v>
      </c>
      <c r="H14" s="79">
        <v>112.722114742692</v>
      </c>
      <c r="I14" s="80">
        <v>105.465853692463</v>
      </c>
      <c r="J14" s="79">
        <v>63.777557239242498</v>
      </c>
      <c r="K14" s="80">
        <v>58.0218196478667</v>
      </c>
      <c r="L14" s="77">
        <v>2.84407608505329</v>
      </c>
      <c r="M14" s="78">
        <v>6.8801994163795701</v>
      </c>
      <c r="N14" s="78">
        <v>9.9199536076380994</v>
      </c>
      <c r="O14" s="78">
        <v>10.825217594741201</v>
      </c>
      <c r="P14" s="78">
        <v>0.823566565843459</v>
      </c>
      <c r="Q14" s="78">
        <v>3.6910655106403998</v>
      </c>
    </row>
    <row r="15" spans="1:17" x14ac:dyDescent="0.25">
      <c r="A15" s="44" t="s">
        <v>16</v>
      </c>
      <c r="B15" s="19" t="s">
        <v>49</v>
      </c>
      <c r="C15" s="45" t="s">
        <v>11</v>
      </c>
      <c r="D15" s="46" t="s">
        <v>12</v>
      </c>
      <c r="E15" s="19"/>
      <c r="F15" s="85">
        <v>62.5956778962885</v>
      </c>
      <c r="G15" s="86">
        <v>61.707795933491902</v>
      </c>
      <c r="H15" s="87">
        <v>108.36447021944601</v>
      </c>
      <c r="I15" s="88">
        <v>102.430223485688</v>
      </c>
      <c r="J15" s="87">
        <v>67.831474732584198</v>
      </c>
      <c r="K15" s="88">
        <v>63.207433282768399</v>
      </c>
      <c r="L15" s="85">
        <v>1.43884893207585</v>
      </c>
      <c r="M15" s="86">
        <v>5.7934528812065897</v>
      </c>
      <c r="N15" s="86">
        <v>7.3156608481939998</v>
      </c>
      <c r="O15" s="86">
        <v>7.2001710253328701</v>
      </c>
      <c r="P15" s="86">
        <v>-0.107616933025735</v>
      </c>
      <c r="Q15" s="86">
        <v>1.3296835539585401</v>
      </c>
    </row>
    <row r="16" spans="1:17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89">
        <v>52.307637178788198</v>
      </c>
      <c r="G16" s="90">
        <v>51.4717364599597</v>
      </c>
      <c r="H16" s="91">
        <v>109.12282368729799</v>
      </c>
      <c r="I16" s="92">
        <v>103.682361822366</v>
      </c>
      <c r="J16" s="91">
        <v>57.079570693601099</v>
      </c>
      <c r="K16" s="92">
        <v>53.367112032670299</v>
      </c>
      <c r="L16" s="89">
        <v>1.6239994535229001</v>
      </c>
      <c r="M16" s="90">
        <v>5.2472395201156203</v>
      </c>
      <c r="N16" s="90">
        <v>6.9564541147702403</v>
      </c>
      <c r="O16" s="90">
        <v>7.2372243584903897</v>
      </c>
      <c r="P16" s="90">
        <v>0.26250893042777101</v>
      </c>
      <c r="Q16" s="90">
        <v>1.89077152754627</v>
      </c>
    </row>
    <row r="17" spans="1:17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85">
        <v>63.224248029104402</v>
      </c>
      <c r="G17" s="86">
        <v>52.904143555021101</v>
      </c>
      <c r="H17" s="87">
        <v>177.95237842910501</v>
      </c>
      <c r="I17" s="88">
        <v>148.69522402859201</v>
      </c>
      <c r="J17" s="87">
        <v>112.509053111708</v>
      </c>
      <c r="K17" s="88">
        <v>78.665934779547001</v>
      </c>
      <c r="L17" s="85">
        <v>19.507176150295699</v>
      </c>
      <c r="M17" s="86">
        <v>19.675920724183001</v>
      </c>
      <c r="N17" s="86">
        <v>43.021313389337699</v>
      </c>
      <c r="O17" s="86">
        <v>44.9514075076833</v>
      </c>
      <c r="P17" s="86">
        <v>1.3495150286386799</v>
      </c>
      <c r="Q17" s="86">
        <v>21.119943452745702</v>
      </c>
    </row>
    <row r="18" spans="1:17" x14ac:dyDescent="0.25">
      <c r="A18" s="40"/>
      <c r="B18" s="19"/>
      <c r="C18" s="41"/>
      <c r="D18" s="42"/>
      <c r="E18" s="1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</row>
    <row r="19" spans="1:17" ht="13" x14ac:dyDescent="0.3">
      <c r="A19" s="43" t="s">
        <v>19</v>
      </c>
      <c r="B19" s="19"/>
      <c r="C19" s="7"/>
      <c r="D19" s="18"/>
      <c r="E19" s="1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</row>
    <row r="20" spans="1:17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77">
        <v>68.2277588637848</v>
      </c>
      <c r="G20" s="78">
        <v>55.200500930667403</v>
      </c>
      <c r="H20" s="79">
        <v>185.769983581107</v>
      </c>
      <c r="I20" s="80">
        <v>153.88567487226899</v>
      </c>
      <c r="J20" s="79">
        <v>126.74669643900999</v>
      </c>
      <c r="K20" s="80">
        <v>84.9456633900311</v>
      </c>
      <c r="L20" s="77">
        <v>23.599890786280799</v>
      </c>
      <c r="M20" s="78">
        <v>20.7194781030157</v>
      </c>
      <c r="N20" s="78">
        <v>49.209143093095697</v>
      </c>
      <c r="O20" s="78">
        <v>48.867422248668497</v>
      </c>
      <c r="P20" s="78">
        <v>-0.22902138390674401</v>
      </c>
      <c r="Q20" s="78">
        <v>23.316820605894801</v>
      </c>
    </row>
    <row r="21" spans="1:17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85">
        <v>57.543352936400197</v>
      </c>
      <c r="G21" s="86">
        <v>57.275698365409198</v>
      </c>
      <c r="H21" s="87">
        <v>119.42705934644501</v>
      </c>
      <c r="I21" s="88">
        <v>109.48478858183699</v>
      </c>
      <c r="J21" s="87">
        <v>68.722334261289106</v>
      </c>
      <c r="K21" s="88">
        <v>62.708177264139003</v>
      </c>
      <c r="L21" s="85">
        <v>0.467309135688601</v>
      </c>
      <c r="M21" s="86">
        <v>9.0809608287972594</v>
      </c>
      <c r="N21" s="86">
        <v>9.5907061240471307</v>
      </c>
      <c r="O21" s="86">
        <v>15.6902391782624</v>
      </c>
      <c r="P21" s="86">
        <v>5.56573934956781</v>
      </c>
      <c r="Q21" s="86">
        <v>6.05905769370555</v>
      </c>
    </row>
    <row r="22" spans="1:17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89">
        <v>63.795376420887699</v>
      </c>
      <c r="G22" s="90">
        <v>53.649869037144903</v>
      </c>
      <c r="H22" s="91">
        <v>149.434491728648</v>
      </c>
      <c r="I22" s="92">
        <v>126.60249852027999</v>
      </c>
      <c r="J22" s="91">
        <v>95.332296500931605</v>
      </c>
      <c r="K22" s="92">
        <v>67.922074653883797</v>
      </c>
      <c r="L22" s="89">
        <v>18.910591145559899</v>
      </c>
      <c r="M22" s="90">
        <v>18.034393851011</v>
      </c>
      <c r="N22" s="90">
        <v>40.355395483315696</v>
      </c>
      <c r="O22" s="90">
        <v>44.2746669254092</v>
      </c>
      <c r="P22" s="90">
        <v>2.7923910075543801</v>
      </c>
      <c r="Q22" s="90">
        <v>22.231039799738301</v>
      </c>
    </row>
    <row r="23" spans="1:17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85">
        <v>58.958721086417903</v>
      </c>
      <c r="G23" s="86">
        <v>49.691278945631701</v>
      </c>
      <c r="H23" s="87">
        <v>152.127005407241</v>
      </c>
      <c r="I23" s="88">
        <v>126.96408777970601</v>
      </c>
      <c r="J23" s="87">
        <v>89.692136815175402</v>
      </c>
      <c r="K23" s="88">
        <v>63.090079019390899</v>
      </c>
      <c r="L23" s="85">
        <v>18.6500374661838</v>
      </c>
      <c r="M23" s="86">
        <v>19.818925231199401</v>
      </c>
      <c r="N23" s="86">
        <v>42.165199678396903</v>
      </c>
      <c r="O23" s="86">
        <v>43.295065184488202</v>
      </c>
      <c r="P23" s="86">
        <v>0.79475533298394696</v>
      </c>
      <c r="Q23" s="86">
        <v>19.593014966533701</v>
      </c>
    </row>
    <row r="24" spans="1:17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89">
        <v>61.478920868715697</v>
      </c>
      <c r="G24" s="90">
        <v>60.155306130402501</v>
      </c>
      <c r="H24" s="91">
        <v>95.738914011284095</v>
      </c>
      <c r="I24" s="92">
        <v>90.043035827084097</v>
      </c>
      <c r="J24" s="91">
        <v>58.8592511855651</v>
      </c>
      <c r="K24" s="92">
        <v>54.165663850890503</v>
      </c>
      <c r="L24" s="89">
        <v>2.2003291537471998</v>
      </c>
      <c r="M24" s="90">
        <v>6.3257287272479896</v>
      </c>
      <c r="N24" s="90">
        <v>8.6652447343677892</v>
      </c>
      <c r="O24" s="90">
        <v>7.0741643163194601</v>
      </c>
      <c r="P24" s="90">
        <v>-1.4642035932810999</v>
      </c>
      <c r="Q24" s="90">
        <v>0.703908261932913</v>
      </c>
    </row>
    <row r="25" spans="1:17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85">
        <v>63.903275785745898</v>
      </c>
      <c r="G25" s="86">
        <v>56.253734827264203</v>
      </c>
      <c r="H25" s="87">
        <v>122.851688615317</v>
      </c>
      <c r="I25" s="88">
        <v>104.19536869288299</v>
      </c>
      <c r="J25" s="87">
        <v>78.506253383292204</v>
      </c>
      <c r="K25" s="88">
        <v>58.613786406784897</v>
      </c>
      <c r="L25" s="85">
        <v>13.5982810420868</v>
      </c>
      <c r="M25" s="86">
        <v>17.9051335548548</v>
      </c>
      <c r="N25" s="86">
        <v>33.9382049786918</v>
      </c>
      <c r="O25" s="86">
        <v>31.837213528045702</v>
      </c>
      <c r="P25" s="86">
        <v>-1.5686274509803899</v>
      </c>
      <c r="Q25" s="86">
        <v>11.816347221818701</v>
      </c>
    </row>
    <row r="26" spans="1:17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89">
        <v>44.364000990454599</v>
      </c>
      <c r="G26" s="90">
        <v>42.0882344114871</v>
      </c>
      <c r="H26" s="91">
        <v>139.80080734332401</v>
      </c>
      <c r="I26" s="92">
        <v>139.493519323958</v>
      </c>
      <c r="J26" s="91">
        <v>62.021231554456001</v>
      </c>
      <c r="K26" s="92">
        <v>58.710359401900803</v>
      </c>
      <c r="L26" s="89">
        <v>5.4071324463691699</v>
      </c>
      <c r="M26" s="90">
        <v>0.22028838390145999</v>
      </c>
      <c r="N26" s="90">
        <v>5.6393321149521496</v>
      </c>
      <c r="O26" s="90">
        <v>5.2684214284238999</v>
      </c>
      <c r="P26" s="90">
        <v>-0.35111040471614902</v>
      </c>
      <c r="Q26" s="90">
        <v>5.0370370370370301</v>
      </c>
    </row>
    <row r="27" spans="1:17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85">
        <v>52.328879747817403</v>
      </c>
      <c r="G27" s="86">
        <v>50.266723668142603</v>
      </c>
      <c r="H27" s="87">
        <v>128.98107637439301</v>
      </c>
      <c r="I27" s="88">
        <v>120.767638408774</v>
      </c>
      <c r="J27" s="87">
        <v>67.494352353396707</v>
      </c>
      <c r="K27" s="88">
        <v>60.70593507948</v>
      </c>
      <c r="L27" s="85">
        <v>4.1024278671693004</v>
      </c>
      <c r="M27" s="86">
        <v>6.8010255676426903</v>
      </c>
      <c r="N27" s="86">
        <v>11.182460602952199</v>
      </c>
      <c r="O27" s="86">
        <v>15.4379851568108</v>
      </c>
      <c r="P27" s="86">
        <v>3.8275142776841302</v>
      </c>
      <c r="Q27" s="86">
        <v>8.0869631572010192</v>
      </c>
    </row>
    <row r="28" spans="1:17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89">
        <v>65.799080742432196</v>
      </c>
      <c r="G28" s="90">
        <v>62.758747854286</v>
      </c>
      <c r="H28" s="91">
        <v>107.491395580328</v>
      </c>
      <c r="I28" s="92">
        <v>97.641852256356998</v>
      </c>
      <c r="J28" s="91">
        <v>70.728350169067198</v>
      </c>
      <c r="K28" s="92">
        <v>61.2788038578216</v>
      </c>
      <c r="L28" s="89">
        <v>4.8444766540040201</v>
      </c>
      <c r="M28" s="90">
        <v>10.087419581217199</v>
      </c>
      <c r="N28" s="90">
        <v>15.420578921824699</v>
      </c>
      <c r="O28" s="90">
        <v>15.390344611142901</v>
      </c>
      <c r="P28" s="90">
        <v>-2.6194904725180299E-2</v>
      </c>
      <c r="Q28" s="90">
        <v>4.8170127432348897</v>
      </c>
    </row>
    <row r="29" spans="1:17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85">
        <v>59.855762296264203</v>
      </c>
      <c r="G29" s="86">
        <v>59.833339636377303</v>
      </c>
      <c r="H29" s="87">
        <v>89.138147090020396</v>
      </c>
      <c r="I29" s="88">
        <v>84.413868646858106</v>
      </c>
      <c r="J29" s="87">
        <v>53.354317437496903</v>
      </c>
      <c r="K29" s="88">
        <v>50.507636727680101</v>
      </c>
      <c r="L29" s="85">
        <v>3.7475193634724797E-2</v>
      </c>
      <c r="M29" s="86">
        <v>5.5965666766512596</v>
      </c>
      <c r="N29" s="86">
        <v>5.6361391944849597</v>
      </c>
      <c r="O29" s="86">
        <v>3.8643675890900302</v>
      </c>
      <c r="P29" s="86">
        <v>-1.67724002306914</v>
      </c>
      <c r="Q29" s="86">
        <v>-1.64039337838078</v>
      </c>
    </row>
    <row r="30" spans="1:17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89">
        <v>68.592286268883399</v>
      </c>
      <c r="G30" s="90">
        <v>68.213994644312393</v>
      </c>
      <c r="H30" s="91">
        <v>92.905210446653001</v>
      </c>
      <c r="I30" s="92">
        <v>84.342360017665399</v>
      </c>
      <c r="J30" s="91">
        <v>63.725807908276799</v>
      </c>
      <c r="K30" s="92">
        <v>57.533292945337003</v>
      </c>
      <c r="L30" s="89">
        <v>0.55456600444451198</v>
      </c>
      <c r="M30" s="90">
        <v>10.1524909039705</v>
      </c>
      <c r="N30" s="90">
        <v>10.7633591715728</v>
      </c>
      <c r="O30" s="90">
        <v>10.783025503245399</v>
      </c>
      <c r="P30" s="90">
        <v>1.7755268366515298E-2</v>
      </c>
      <c r="Q30" s="90">
        <v>0.57241973749338604</v>
      </c>
    </row>
    <row r="31" spans="1:17" x14ac:dyDescent="0.25">
      <c r="A31" s="44" t="s">
        <v>31</v>
      </c>
      <c r="B31" s="19" t="s">
        <v>31</v>
      </c>
      <c r="C31" s="45" t="s">
        <v>11</v>
      </c>
      <c r="D31" s="46" t="s">
        <v>12</v>
      </c>
      <c r="E31" s="19"/>
      <c r="F31" s="85">
        <v>58.510142097841403</v>
      </c>
      <c r="G31" s="86">
        <v>54.397092850106503</v>
      </c>
      <c r="H31" s="87">
        <v>173.83579935298999</v>
      </c>
      <c r="I31" s="88">
        <v>171.255175274664</v>
      </c>
      <c r="J31" s="87">
        <v>101.711573218353</v>
      </c>
      <c r="K31" s="88">
        <v>93.157836704771896</v>
      </c>
      <c r="L31" s="85">
        <v>7.5611563637574601</v>
      </c>
      <c r="M31" s="86">
        <v>1.5068882293264201</v>
      </c>
      <c r="N31" s="86">
        <v>9.1819827683303199</v>
      </c>
      <c r="O31" s="86">
        <v>15.2950332342027</v>
      </c>
      <c r="P31" s="86">
        <v>5.5989553503928802</v>
      </c>
      <c r="Q31" s="86">
        <v>13.5834574829305</v>
      </c>
    </row>
    <row r="32" spans="1:17" x14ac:dyDescent="0.25">
      <c r="A32" s="44" t="s">
        <v>32</v>
      </c>
      <c r="B32" s="19" t="s">
        <v>32</v>
      </c>
      <c r="C32" s="45" t="s">
        <v>11</v>
      </c>
      <c r="D32" s="46" t="s">
        <v>12</v>
      </c>
      <c r="E32" s="19"/>
      <c r="F32" s="89">
        <v>62.395263586640198</v>
      </c>
      <c r="G32" s="90">
        <v>61.101298309178702</v>
      </c>
      <c r="H32" s="91">
        <v>105.186580389962</v>
      </c>
      <c r="I32" s="92">
        <v>98.476378324706204</v>
      </c>
      <c r="J32" s="91">
        <v>65.631444092090405</v>
      </c>
      <c r="K32" s="92">
        <v>60.170345684254201</v>
      </c>
      <c r="L32" s="89">
        <v>2.11773777852305</v>
      </c>
      <c r="M32" s="90">
        <v>6.8140219811199501</v>
      </c>
      <c r="N32" s="90">
        <v>9.0760628773740404</v>
      </c>
      <c r="O32" s="90">
        <v>6.1243895273182902</v>
      </c>
      <c r="P32" s="90">
        <v>-2.70606884057971</v>
      </c>
      <c r="Q32" s="90">
        <v>-0.64563850420645597</v>
      </c>
    </row>
    <row r="33" spans="1:17" x14ac:dyDescent="0.25">
      <c r="A33" s="44" t="s">
        <v>33</v>
      </c>
      <c r="B33" s="19" t="s">
        <v>33</v>
      </c>
      <c r="C33" s="45" t="s">
        <v>11</v>
      </c>
      <c r="D33" s="46" t="s">
        <v>12</v>
      </c>
      <c r="E33" s="19"/>
      <c r="F33" s="85">
        <v>62.373076039512902</v>
      </c>
      <c r="G33" s="86">
        <v>61.141379310344803</v>
      </c>
      <c r="H33" s="87">
        <v>96.638766093790196</v>
      </c>
      <c r="I33" s="88">
        <v>91.991874241441494</v>
      </c>
      <c r="J33" s="87">
        <v>60.276571059326898</v>
      </c>
      <c r="K33" s="88">
        <v>56.245100764655099</v>
      </c>
      <c r="L33" s="85">
        <v>2.0145059582582099</v>
      </c>
      <c r="M33" s="86">
        <v>5.0514155632404201</v>
      </c>
      <c r="N33" s="86">
        <v>7.1676825889964997</v>
      </c>
      <c r="O33" s="86">
        <v>7.2415913356096002</v>
      </c>
      <c r="P33" s="86">
        <v>6.8965517241379296E-2</v>
      </c>
      <c r="Q33" s="86">
        <v>2.0848607899535598</v>
      </c>
    </row>
    <row r="34" spans="1:17" x14ac:dyDescent="0.25">
      <c r="A34" s="44" t="s">
        <v>34</v>
      </c>
      <c r="B34" s="19" t="s">
        <v>34</v>
      </c>
      <c r="C34" s="45" t="s">
        <v>11</v>
      </c>
      <c r="D34" s="46" t="s">
        <v>12</v>
      </c>
      <c r="E34" s="19"/>
      <c r="F34" s="89">
        <v>65.157693374617295</v>
      </c>
      <c r="G34" s="90">
        <v>65.818761738229298</v>
      </c>
      <c r="H34" s="91">
        <v>89.068108409170307</v>
      </c>
      <c r="I34" s="92">
        <v>85.908749409012501</v>
      </c>
      <c r="J34" s="91">
        <v>58.034724971818903</v>
      </c>
      <c r="K34" s="92">
        <v>56.544075085810498</v>
      </c>
      <c r="L34" s="89">
        <v>-1.0043767858185699</v>
      </c>
      <c r="M34" s="90">
        <v>3.6775753597762799</v>
      </c>
      <c r="N34" s="90">
        <v>2.6362618607631201</v>
      </c>
      <c r="O34" s="90">
        <v>3.6344744522364798</v>
      </c>
      <c r="P34" s="90">
        <v>0.97257301988213096</v>
      </c>
      <c r="Q34" s="90">
        <v>-4.1572063573278702E-2</v>
      </c>
    </row>
    <row r="35" spans="1:17" x14ac:dyDescent="0.25">
      <c r="A35" s="44" t="s">
        <v>17</v>
      </c>
      <c r="B35" s="44" t="s">
        <v>47</v>
      </c>
      <c r="C35" s="45" t="s">
        <v>11</v>
      </c>
      <c r="D35" s="46" t="s">
        <v>12</v>
      </c>
      <c r="E35" s="19"/>
      <c r="F35" s="85">
        <v>48.9610004968089</v>
      </c>
      <c r="G35" s="86">
        <v>48.6917562253226</v>
      </c>
      <c r="H35" s="87">
        <v>103.740557536967</v>
      </c>
      <c r="I35" s="88">
        <v>100.315173845369</v>
      </c>
      <c r="J35" s="87">
        <v>50.792414891066798</v>
      </c>
      <c r="K35" s="88">
        <v>48.845219905795901</v>
      </c>
      <c r="L35" s="85">
        <v>0.55295658312335305</v>
      </c>
      <c r="M35" s="86">
        <v>3.4146216970900301</v>
      </c>
      <c r="N35" s="86">
        <v>3.9864596556762</v>
      </c>
      <c r="O35" s="86">
        <v>4.8386651286864302</v>
      </c>
      <c r="P35" s="86">
        <v>0.81953503930423099</v>
      </c>
      <c r="Q35" s="86">
        <v>1.3770232953784201</v>
      </c>
    </row>
    <row r="36" spans="1:17" x14ac:dyDescent="0.25">
      <c r="A36" s="44" t="s">
        <v>35</v>
      </c>
      <c r="B36" s="19" t="s">
        <v>35</v>
      </c>
      <c r="C36" s="45" t="s">
        <v>11</v>
      </c>
      <c r="D36" s="46" t="s">
        <v>12</v>
      </c>
      <c r="E36" s="19"/>
      <c r="F36" s="89">
        <v>55.685589949106202</v>
      </c>
      <c r="G36" s="90">
        <v>52.084429162946201</v>
      </c>
      <c r="H36" s="91">
        <v>101.877871732747</v>
      </c>
      <c r="I36" s="92">
        <v>91.2584690041936</v>
      </c>
      <c r="J36" s="91">
        <v>56.731293901974198</v>
      </c>
      <c r="K36" s="92">
        <v>47.531452643678399</v>
      </c>
      <c r="L36" s="89">
        <v>6.9140832376098897</v>
      </c>
      <c r="M36" s="90">
        <v>11.636621613787799</v>
      </c>
      <c r="N36" s="90">
        <v>19.355270555820699</v>
      </c>
      <c r="O36" s="90">
        <v>11.323280665295099</v>
      </c>
      <c r="P36" s="90">
        <v>-6.7294806950055897</v>
      </c>
      <c r="Q36" s="90">
        <v>-0.28067935410727402</v>
      </c>
    </row>
    <row r="37" spans="1:17" x14ac:dyDescent="0.25">
      <c r="A37" s="44" t="s">
        <v>36</v>
      </c>
      <c r="B37" s="19" t="s">
        <v>36</v>
      </c>
      <c r="C37" s="45" t="s">
        <v>11</v>
      </c>
      <c r="D37" s="46" t="s">
        <v>12</v>
      </c>
      <c r="E37" s="19"/>
      <c r="F37" s="85">
        <v>60.933434899800702</v>
      </c>
      <c r="G37" s="86">
        <v>64.921963752743295</v>
      </c>
      <c r="H37" s="87">
        <v>144.44978927258299</v>
      </c>
      <c r="I37" s="88">
        <v>137.37140041080599</v>
      </c>
      <c r="J37" s="87">
        <v>88.018218309308907</v>
      </c>
      <c r="K37" s="88">
        <v>89.184210781339701</v>
      </c>
      <c r="L37" s="85">
        <v>-6.1435739500009596</v>
      </c>
      <c r="M37" s="86">
        <v>5.1527383724771898</v>
      </c>
      <c r="N37" s="86">
        <v>-1.3073978698869799</v>
      </c>
      <c r="O37" s="86">
        <v>2.8715189859874002</v>
      </c>
      <c r="P37" s="86">
        <v>4.2342756859982602</v>
      </c>
      <c r="Q37" s="86">
        <v>-2.1694341220189002</v>
      </c>
    </row>
    <row r="38" spans="1:17" x14ac:dyDescent="0.25">
      <c r="A38" s="44" t="s">
        <v>37</v>
      </c>
      <c r="B38" s="19" t="s">
        <v>48</v>
      </c>
      <c r="C38" s="45" t="s">
        <v>11</v>
      </c>
      <c r="D38" s="46" t="s">
        <v>12</v>
      </c>
      <c r="E38" s="19"/>
      <c r="F38" s="89">
        <v>52.736801627468402</v>
      </c>
      <c r="G38" s="90">
        <v>54.109889552503702</v>
      </c>
      <c r="H38" s="91">
        <v>100.76087648156</v>
      </c>
      <c r="I38" s="92">
        <v>95.300633090861297</v>
      </c>
      <c r="J38" s="91">
        <v>53.138063548178998</v>
      </c>
      <c r="K38" s="92">
        <v>51.567067308301901</v>
      </c>
      <c r="L38" s="89">
        <v>-2.5375914391821999</v>
      </c>
      <c r="M38" s="90">
        <v>5.7294933030434896</v>
      </c>
      <c r="N38" s="90">
        <v>3.04651073229474</v>
      </c>
      <c r="O38" s="90">
        <v>5.3397434624804703</v>
      </c>
      <c r="P38" s="90">
        <v>2.2254346254802702</v>
      </c>
      <c r="Q38" s="90">
        <v>-0.36862925224270898</v>
      </c>
    </row>
    <row r="39" spans="1:17" x14ac:dyDescent="0.25">
      <c r="A39" s="44" t="s">
        <v>38</v>
      </c>
      <c r="B39" s="19" t="s">
        <v>38</v>
      </c>
      <c r="C39" s="45" t="s">
        <v>11</v>
      </c>
      <c r="D39" s="46" t="s">
        <v>12</v>
      </c>
      <c r="E39" s="19"/>
      <c r="F39" s="85">
        <v>54.852210823764402</v>
      </c>
      <c r="G39" s="86">
        <v>51.755103917601602</v>
      </c>
      <c r="H39" s="87">
        <v>105.295810806684</v>
      </c>
      <c r="I39" s="88">
        <v>97.1567508314305</v>
      </c>
      <c r="J39" s="87">
        <v>57.757080132274801</v>
      </c>
      <c r="K39" s="88">
        <v>50.283577355772103</v>
      </c>
      <c r="L39" s="85">
        <v>5.9841574486907501</v>
      </c>
      <c r="M39" s="86">
        <v>8.3772459511081507</v>
      </c>
      <c r="N39" s="86">
        <v>14.8627109873772</v>
      </c>
      <c r="O39" s="86">
        <v>15.6327580382306</v>
      </c>
      <c r="P39" s="86">
        <v>0.67040647415854304</v>
      </c>
      <c r="Q39" s="86">
        <v>6.6946821018091498</v>
      </c>
    </row>
    <row r="40" spans="1:17" x14ac:dyDescent="0.25">
      <c r="A40" s="44" t="s">
        <v>39</v>
      </c>
      <c r="B40" s="19" t="s">
        <v>39</v>
      </c>
      <c r="C40" s="45" t="s">
        <v>11</v>
      </c>
      <c r="D40" s="46" t="s">
        <v>12</v>
      </c>
      <c r="E40" s="19"/>
      <c r="F40" s="89">
        <v>49.6689802455953</v>
      </c>
      <c r="G40" s="90">
        <v>48.0441296205829</v>
      </c>
      <c r="H40" s="91">
        <v>103.765585946534</v>
      </c>
      <c r="I40" s="92">
        <v>99.155149285348699</v>
      </c>
      <c r="J40" s="91">
        <v>51.539308385510203</v>
      </c>
      <c r="K40" s="92">
        <v>47.638228448135401</v>
      </c>
      <c r="L40" s="89">
        <v>3.3819961727774102</v>
      </c>
      <c r="M40" s="90">
        <v>4.6497198525891896</v>
      </c>
      <c r="N40" s="90">
        <v>8.1889693728260404</v>
      </c>
      <c r="O40" s="90">
        <v>8.8919069852630592</v>
      </c>
      <c r="P40" s="90">
        <v>0.64973131411822105</v>
      </c>
      <c r="Q40" s="90">
        <v>4.05370137507244</v>
      </c>
    </row>
    <row r="41" spans="1:17" x14ac:dyDescent="0.25">
      <c r="A41" s="44" t="s">
        <v>40</v>
      </c>
      <c r="B41" s="19" t="s">
        <v>40</v>
      </c>
      <c r="C41" s="45" t="s">
        <v>11</v>
      </c>
      <c r="D41" s="46" t="s">
        <v>12</v>
      </c>
      <c r="E41" s="19"/>
      <c r="F41" s="85">
        <v>55.1759037985181</v>
      </c>
      <c r="G41" s="86">
        <v>54.960465378967498</v>
      </c>
      <c r="H41" s="87">
        <v>112.564761810585</v>
      </c>
      <c r="I41" s="88">
        <v>109.107418998489</v>
      </c>
      <c r="J41" s="87">
        <v>62.108624687639796</v>
      </c>
      <c r="K41" s="88">
        <v>59.9659452445498</v>
      </c>
      <c r="L41" s="85">
        <v>0.39198798275276803</v>
      </c>
      <c r="M41" s="86">
        <v>3.1687513496622102</v>
      </c>
      <c r="N41" s="86">
        <v>3.5731604569089699</v>
      </c>
      <c r="O41" s="86">
        <v>7.2127865969907896</v>
      </c>
      <c r="P41" s="86">
        <v>3.5140630294815298</v>
      </c>
      <c r="Q41" s="86">
        <v>3.9198257170162201</v>
      </c>
    </row>
    <row r="42" spans="1:17" x14ac:dyDescent="0.25">
      <c r="B42" s="19"/>
      <c r="C42" s="45" t="s">
        <v>11</v>
      </c>
      <c r="D42" s="46" t="s">
        <v>61</v>
      </c>
    </row>
    <row r="43" spans="1:17" x14ac:dyDescent="0.25">
      <c r="B43" s="19"/>
      <c r="C43" s="45" t="s">
        <v>11</v>
      </c>
      <c r="D43" s="46" t="s">
        <v>62</v>
      </c>
    </row>
    <row r="44" spans="1:17" x14ac:dyDescent="0.25">
      <c r="A44" s="37" t="s">
        <v>51</v>
      </c>
      <c r="B44" s="19" t="s">
        <v>51</v>
      </c>
      <c r="C44" s="45" t="s">
        <v>11</v>
      </c>
      <c r="D44" s="46" t="s">
        <v>63</v>
      </c>
      <c r="F44" s="77">
        <v>60.776016659427697</v>
      </c>
      <c r="G44" s="78">
        <v>60.9548515007682</v>
      </c>
      <c r="H44" s="79">
        <v>113.54617602970799</v>
      </c>
      <c r="I44" s="80">
        <v>108.466126938689</v>
      </c>
      <c r="J44" s="79">
        <v>69.008842859958804</v>
      </c>
      <c r="K44" s="80">
        <v>66.115366604113007</v>
      </c>
      <c r="L44" s="77">
        <v>-0.293389019802972</v>
      </c>
      <c r="M44" s="78">
        <v>4.6835350670262397</v>
      </c>
      <c r="N44" s="78">
        <v>4.3764050695979897</v>
      </c>
      <c r="O44" s="78">
        <v>3.383432370939</v>
      </c>
      <c r="P44" s="78">
        <v>-0.951338281862531</v>
      </c>
      <c r="Q44" s="78">
        <v>-1.2419361796053301</v>
      </c>
    </row>
    <row r="45" spans="1:17" x14ac:dyDescent="0.25">
      <c r="A45" s="44" t="s">
        <v>52</v>
      </c>
      <c r="B45" s="19" t="s">
        <v>52</v>
      </c>
      <c r="C45" s="45" t="s">
        <v>11</v>
      </c>
      <c r="D45" s="46" t="s">
        <v>64</v>
      </c>
      <c r="F45" s="85">
        <v>51.543639740018499</v>
      </c>
      <c r="G45" s="86">
        <v>52.485298669142601</v>
      </c>
      <c r="H45" s="87">
        <v>102.13936575846201</v>
      </c>
      <c r="I45" s="88">
        <v>101.67902037386401</v>
      </c>
      <c r="J45" s="87">
        <v>52.646346719281901</v>
      </c>
      <c r="K45" s="88">
        <v>53.366537527081299</v>
      </c>
      <c r="L45" s="85">
        <v>-1.79413845972402</v>
      </c>
      <c r="M45" s="86">
        <v>0.45274372521028999</v>
      </c>
      <c r="N45" s="86">
        <v>-1.3495175838117099</v>
      </c>
      <c r="O45" s="86">
        <v>-1.3495175838117099</v>
      </c>
      <c r="P45" s="86">
        <v>0</v>
      </c>
      <c r="Q45" s="86">
        <v>-1.79413845972402</v>
      </c>
    </row>
    <row r="46" spans="1:17" x14ac:dyDescent="0.25">
      <c r="A46" s="44" t="s">
        <v>53</v>
      </c>
      <c r="B46" s="19" t="s">
        <v>53</v>
      </c>
      <c r="C46" s="45" t="s">
        <v>11</v>
      </c>
      <c r="D46" s="46" t="s">
        <v>65</v>
      </c>
      <c r="F46" s="89">
        <v>47.534016775395997</v>
      </c>
      <c r="G46" s="90">
        <v>47.355700528114298</v>
      </c>
      <c r="H46" s="91">
        <v>107.491629153269</v>
      </c>
      <c r="I46" s="92">
        <v>103.832725304714</v>
      </c>
      <c r="J46" s="91">
        <v>51.095089033861399</v>
      </c>
      <c r="K46" s="92">
        <v>49.170714445479902</v>
      </c>
      <c r="L46" s="89">
        <v>0.37654653039268399</v>
      </c>
      <c r="M46" s="90">
        <v>3.5238445661686399</v>
      </c>
      <c r="N46" s="90">
        <v>3.9136600110116602</v>
      </c>
      <c r="O46" s="90">
        <v>3.9136600110116602</v>
      </c>
      <c r="P46" s="90">
        <v>0</v>
      </c>
      <c r="Q46" s="90">
        <v>0.37654653039268399</v>
      </c>
    </row>
    <row r="47" spans="1:17" x14ac:dyDescent="0.25">
      <c r="A47" s="44" t="s">
        <v>54</v>
      </c>
      <c r="B47" s="19" t="s">
        <v>54</v>
      </c>
      <c r="C47" s="45" t="s">
        <v>11</v>
      </c>
      <c r="D47" s="46" t="s">
        <v>66</v>
      </c>
      <c r="F47" s="85">
        <v>56.434569762563399</v>
      </c>
      <c r="G47" s="86">
        <v>54.969426997444003</v>
      </c>
      <c r="H47" s="87">
        <v>112.48415369985401</v>
      </c>
      <c r="I47" s="88">
        <v>105.637363653972</v>
      </c>
      <c r="J47" s="87">
        <v>63.479948191573598</v>
      </c>
      <c r="K47" s="88">
        <v>58.0682534957946</v>
      </c>
      <c r="L47" s="85">
        <v>2.6653775473910599</v>
      </c>
      <c r="M47" s="86">
        <v>6.4814094266023901</v>
      </c>
      <c r="N47" s="86">
        <v>9.3195410056046093</v>
      </c>
      <c r="O47" s="86">
        <v>9.2190990036222296</v>
      </c>
      <c r="P47" s="86">
        <v>-9.1879275249821202E-2</v>
      </c>
      <c r="Q47" s="86">
        <v>2.5710493425680299</v>
      </c>
    </row>
    <row r="48" spans="1:17" x14ac:dyDescent="0.25">
      <c r="A48" s="44" t="s">
        <v>55</v>
      </c>
      <c r="B48" s="19" t="s">
        <v>55</v>
      </c>
      <c r="C48" s="45" t="s">
        <v>11</v>
      </c>
      <c r="D48" s="46" t="s">
        <v>67</v>
      </c>
      <c r="F48" s="89">
        <v>63.010825230640201</v>
      </c>
      <c r="G48" s="90">
        <v>55.386908366641002</v>
      </c>
      <c r="H48" s="91">
        <v>139.97822144975601</v>
      </c>
      <c r="I48" s="92">
        <v>118.725771569879</v>
      </c>
      <c r="J48" s="91">
        <v>88.201432478664799</v>
      </c>
      <c r="K48" s="92">
        <v>65.758534306996594</v>
      </c>
      <c r="L48" s="89">
        <v>13.764835570043999</v>
      </c>
      <c r="M48" s="90">
        <v>17.9004521081329</v>
      </c>
      <c r="N48" s="90">
        <v>34.129255477156001</v>
      </c>
      <c r="O48" s="90">
        <v>33.578506389428398</v>
      </c>
      <c r="P48" s="90">
        <v>-0.41061070962358798</v>
      </c>
      <c r="Q48" s="90">
        <v>13.2977049714078</v>
      </c>
    </row>
    <row r="49" spans="1:17" x14ac:dyDescent="0.25">
      <c r="A49" s="44" t="s">
        <v>56</v>
      </c>
      <c r="B49" s="19" t="s">
        <v>56</v>
      </c>
      <c r="C49" s="45" t="s">
        <v>11</v>
      </c>
      <c r="D49" s="46" t="s">
        <v>68</v>
      </c>
      <c r="F49" s="85">
        <v>51.010741318198697</v>
      </c>
      <c r="G49" s="86">
        <v>50.7053887941385</v>
      </c>
      <c r="H49" s="87">
        <v>101.22347368293801</v>
      </c>
      <c r="I49" s="88">
        <v>93.9450639351045</v>
      </c>
      <c r="J49" s="87">
        <v>51.634844313698501</v>
      </c>
      <c r="K49" s="88">
        <v>47.635209921196797</v>
      </c>
      <c r="L49" s="85">
        <v>0.60220921547388695</v>
      </c>
      <c r="M49" s="86">
        <v>7.7475169455006903</v>
      </c>
      <c r="N49" s="86">
        <v>8.3963824219907792</v>
      </c>
      <c r="O49" s="86">
        <v>8.8842798093863404</v>
      </c>
      <c r="P49" s="86">
        <v>0.45010486189119903</v>
      </c>
      <c r="Q49" s="86">
        <v>1.0550246503226901</v>
      </c>
    </row>
    <row r="50" spans="1:17" x14ac:dyDescent="0.25">
      <c r="A50" s="44" t="s">
        <v>57</v>
      </c>
      <c r="B50" s="19" t="s">
        <v>57</v>
      </c>
      <c r="C50" s="45" t="s">
        <v>11</v>
      </c>
      <c r="D50" s="46" t="s">
        <v>69</v>
      </c>
      <c r="F50" s="89">
        <v>54.120557520633298</v>
      </c>
      <c r="G50" s="90">
        <v>52.288613778002301</v>
      </c>
      <c r="H50" s="91">
        <v>96.228603234377601</v>
      </c>
      <c r="I50" s="92">
        <v>88.941104086973994</v>
      </c>
      <c r="J50" s="91">
        <v>52.079456564763298</v>
      </c>
      <c r="K50" s="92">
        <v>46.506070405928902</v>
      </c>
      <c r="L50" s="89">
        <v>3.5035232534729199</v>
      </c>
      <c r="M50" s="90">
        <v>8.1936234345340004</v>
      </c>
      <c r="N50" s="90">
        <v>11.9842121903378</v>
      </c>
      <c r="O50" s="90">
        <v>11.9842121903378</v>
      </c>
      <c r="P50" s="90">
        <v>0</v>
      </c>
      <c r="Q50" s="90">
        <v>3.5035232534729199</v>
      </c>
    </row>
    <row r="51" spans="1:17" x14ac:dyDescent="0.25">
      <c r="A51" s="44" t="s">
        <v>58</v>
      </c>
      <c r="B51" s="19" t="s">
        <v>58</v>
      </c>
      <c r="C51" s="45" t="s">
        <v>11</v>
      </c>
      <c r="D51" s="46" t="s">
        <v>70</v>
      </c>
      <c r="F51" s="85">
        <v>48.123139100952599</v>
      </c>
      <c r="G51" s="86">
        <v>46.937551161087399</v>
      </c>
      <c r="H51" s="87">
        <v>107.151461855918</v>
      </c>
      <c r="I51" s="88">
        <v>103.688885762998</v>
      </c>
      <c r="J51" s="87">
        <v>51.5646470376278</v>
      </c>
      <c r="K51" s="88">
        <v>48.669023803369001</v>
      </c>
      <c r="L51" s="85">
        <v>2.5258836699774898</v>
      </c>
      <c r="M51" s="86">
        <v>3.3393898173752898</v>
      </c>
      <c r="N51" s="86">
        <v>5.9496225894267498</v>
      </c>
      <c r="O51" s="86">
        <v>8.3115902861610103</v>
      </c>
      <c r="P51" s="86">
        <v>2.2293309206841498</v>
      </c>
      <c r="Q51" s="86">
        <v>4.8115248963369703</v>
      </c>
    </row>
    <row r="52" spans="1:17" x14ac:dyDescent="0.25">
      <c r="A52" s="44" t="s">
        <v>59</v>
      </c>
      <c r="B52" s="19" t="s">
        <v>59</v>
      </c>
      <c r="C52" s="45" t="s">
        <v>11</v>
      </c>
      <c r="D52" s="46" t="s">
        <v>71</v>
      </c>
      <c r="F52" s="89">
        <v>48.467319657487799</v>
      </c>
      <c r="G52" s="90">
        <v>47.606727037516102</v>
      </c>
      <c r="H52" s="91">
        <v>84.827795289601696</v>
      </c>
      <c r="I52" s="92">
        <v>79.527517080745298</v>
      </c>
      <c r="J52" s="91">
        <v>41.113758701410703</v>
      </c>
      <c r="K52" s="92">
        <v>37.860447976344403</v>
      </c>
      <c r="L52" s="89">
        <v>1.80771221532091</v>
      </c>
      <c r="M52" s="90">
        <v>6.6647097802324202</v>
      </c>
      <c r="N52" s="90">
        <v>8.5929007683662793</v>
      </c>
      <c r="O52" s="90">
        <v>8.5929007683662793</v>
      </c>
      <c r="P52" s="90">
        <v>0</v>
      </c>
      <c r="Q52" s="90">
        <v>1.80771221532091</v>
      </c>
    </row>
    <row r="53" spans="1:17" x14ac:dyDescent="0.25">
      <c r="A53" s="44" t="s">
        <v>60</v>
      </c>
      <c r="B53" s="19" t="s">
        <v>60</v>
      </c>
      <c r="C53" s="45" t="s">
        <v>11</v>
      </c>
      <c r="D53" s="46" t="s">
        <v>72</v>
      </c>
      <c r="F53" s="85">
        <v>51.853348884435597</v>
      </c>
      <c r="G53" s="86">
        <v>49.684133517063302</v>
      </c>
      <c r="H53" s="87">
        <v>107.86860543962101</v>
      </c>
      <c r="I53" s="88">
        <v>100.55977691044799</v>
      </c>
      <c r="J53" s="87">
        <v>55.933484315382103</v>
      </c>
      <c r="K53" s="88">
        <v>49.9622538246483</v>
      </c>
      <c r="L53" s="85">
        <v>4.3660122735707896</v>
      </c>
      <c r="M53" s="86">
        <v>7.2681431420451501</v>
      </c>
      <c r="N53" s="86">
        <v>11.9514834372583</v>
      </c>
      <c r="O53" s="86">
        <v>4.4608521666797802</v>
      </c>
      <c r="P53" s="86">
        <v>-6.6909620494457904</v>
      </c>
      <c r="Q53" s="86">
        <v>-2.6170780001737701</v>
      </c>
    </row>
    <row r="54" spans="1:17" x14ac:dyDescent="0.25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E30" sqref="E30"/>
    </sheetView>
  </sheetViews>
  <sheetFormatPr defaultRowHeight="12.5" x14ac:dyDescent="0.25"/>
  <cols>
    <col min="1" max="1" width="4.26953125" customWidth="1"/>
    <col min="2" max="2" width="3.453125" customWidth="1"/>
    <col min="3" max="3" width="6.81640625" customWidth="1"/>
    <col min="4" max="4" width="9.1796875" customWidth="1"/>
    <col min="5" max="5" width="39" customWidth="1"/>
    <col min="6" max="6" width="24.7265625" customWidth="1"/>
    <col min="7" max="11" width="9.1796875" customWidth="1"/>
    <col min="12" max="12" width="18.26953125" customWidth="1"/>
    <col min="13" max="50" width="9.1796875" customWidth="1"/>
  </cols>
  <sheetData>
    <row r="1" spans="1:50" ht="15" customHeight="1" x14ac:dyDescent="0.35">
      <c r="A1" s="8"/>
      <c r="B1" s="8" t="s">
        <v>41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35">
      <c r="A4" s="12" t="s">
        <v>42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35">
      <c r="A5" s="112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2"/>
      <c r="C5" s="112"/>
      <c r="D5" s="112"/>
      <c r="E5" s="112"/>
      <c r="F5" s="112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35">
      <c r="A8" s="12" t="s">
        <v>43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35">
      <c r="A9" s="112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2"/>
      <c r="C9" s="112"/>
      <c r="D9" s="112"/>
      <c r="E9" s="112"/>
      <c r="F9" s="112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35">
      <c r="A12" s="112" t="str">
        <f>HYPERLINK("http://www.str.com/contact", "For additional support, please contact your regional office.")</f>
        <v>For additional support, please contact your regional office.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35">
      <c r="A14" s="111" t="str">
        <f>HYPERLINK("http://www.hotelnewsnow.com/", "For the latest in industry news, visit HotelNewsNow.com.")</f>
        <v>For the latest in industry news, visit HotelNewsNow.com.</v>
      </c>
      <c r="B14" s="111"/>
      <c r="C14" s="111"/>
      <c r="D14" s="111"/>
      <c r="E14" s="111"/>
      <c r="F14" s="111"/>
      <c r="G14" s="111"/>
      <c r="H14" s="111"/>
      <c r="I14" s="111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35">
      <c r="A15" s="111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1"/>
      <c r="C15" s="111"/>
      <c r="D15" s="111"/>
      <c r="E15" s="111"/>
      <c r="F15" s="111"/>
      <c r="G15" s="111"/>
      <c r="H15" s="111"/>
      <c r="I15" s="111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3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5" x14ac:dyDescent="0.25"/>
  <sheetData>
    <row r="1" spans="1:1" ht="13" x14ac:dyDescent="0.3">
      <c r="A1" s="4" t="s">
        <v>74</v>
      </c>
    </row>
    <row r="2" spans="1:1" ht="13" x14ac:dyDescent="0.3">
      <c r="A2" s="4" t="s">
        <v>75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2023-05-19T13:08:51Z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