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filterPrivacy="1" codeName="ThisWorkbook"/>
  <xr:revisionPtr revIDLastSave="0" documentId="13_ncr:1_{5BB4057F-B5E3-487B-8B09-8D10CCDEF17D}" xr6:coauthVersionLast="47" xr6:coauthVersionMax="47" xr10:uidLastSave="{00000000-0000-0000-0000-000000000000}"/>
  <workbookProtection workbookAlgorithmName="SHA-512" workbookHashValue="Mqz5huwMFBWWuTo8FbzLy7RnU7pPXT88/QranJT/iGqqnQMO/dPtQt580vmCJHQeA5quJo5pT2gg8LqqHw0DQA==" workbookSaltValue="dedts9TolY1mRLt1p4D5hA==" workbookSpinCount="100000" lockStructure="1"/>
  <bookViews>
    <workbookView xWindow="-28920" yWindow="480" windowWidth="29040" windowHeight="1584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" i="18" l="1"/>
  <c r="C11" i="18"/>
  <c r="D11" i="18"/>
  <c r="C12" i="18"/>
  <c r="D12" i="18"/>
  <c r="C13" i="18"/>
  <c r="D13" i="18"/>
  <c r="C15" i="18"/>
  <c r="D15" i="18"/>
  <c r="C16" i="18"/>
  <c r="D16" i="18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M9" i="19"/>
  <c r="L9" i="19"/>
  <c r="K9" i="19"/>
  <c r="J9" i="19"/>
  <c r="I9" i="19"/>
  <c r="H9" i="19"/>
  <c r="G9" i="19"/>
  <c r="F9" i="19"/>
  <c r="E9" i="19"/>
  <c r="D9" i="19"/>
  <c r="C9" i="19"/>
  <c r="B9" i="19"/>
  <c r="M8" i="19"/>
  <c r="L8" i="19"/>
  <c r="K8" i="19"/>
  <c r="J8" i="19"/>
  <c r="I8" i="19"/>
  <c r="H8" i="19"/>
  <c r="G8" i="19"/>
  <c r="F8" i="19"/>
  <c r="E8" i="19"/>
  <c r="D8" i="19"/>
  <c r="C8" i="19"/>
  <c r="B8" i="19"/>
  <c r="M7" i="19"/>
  <c r="L7" i="19"/>
  <c r="K7" i="19"/>
  <c r="J7" i="19"/>
  <c r="I7" i="19"/>
  <c r="H7" i="19"/>
  <c r="G7" i="19"/>
  <c r="F7" i="19"/>
  <c r="E7" i="19"/>
  <c r="D7" i="19"/>
  <c r="C7" i="19"/>
  <c r="B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7" i="18"/>
  <c r="C7" i="18"/>
  <c r="D7" i="18"/>
  <c r="E7" i="18"/>
  <c r="F7" i="18"/>
  <c r="G7" i="18"/>
  <c r="H7" i="18"/>
  <c r="I7" i="18"/>
  <c r="J7" i="18"/>
  <c r="K7" i="18"/>
  <c r="L7" i="18"/>
  <c r="M7" i="18"/>
  <c r="B8" i="18"/>
  <c r="C8" i="18"/>
  <c r="D8" i="18"/>
  <c r="E8" i="18"/>
  <c r="F8" i="18"/>
  <c r="G8" i="18"/>
  <c r="H8" i="18"/>
  <c r="I8" i="18"/>
  <c r="J8" i="18"/>
  <c r="K8" i="18"/>
  <c r="L8" i="18"/>
  <c r="M8" i="18"/>
  <c r="B9" i="18"/>
  <c r="C9" i="18"/>
  <c r="D9" i="18"/>
  <c r="E9" i="18"/>
  <c r="F9" i="18"/>
  <c r="G9" i="18"/>
  <c r="H9" i="18"/>
  <c r="I9" i="18"/>
  <c r="J9" i="18"/>
  <c r="K9" i="18"/>
  <c r="L9" i="18"/>
  <c r="M9" i="18"/>
  <c r="B10" i="18"/>
  <c r="C10" i="18"/>
  <c r="D10" i="18"/>
  <c r="E10" i="18"/>
  <c r="F10" i="18"/>
  <c r="G10" i="18"/>
  <c r="H10" i="18"/>
  <c r="I10" i="18"/>
  <c r="J10" i="18"/>
  <c r="K10" i="18"/>
  <c r="L10" i="18"/>
  <c r="M10" i="18"/>
  <c r="B11" i="18"/>
  <c r="E11" i="18"/>
  <c r="F11" i="18"/>
  <c r="G11" i="18"/>
  <c r="H11" i="18"/>
  <c r="I11" i="18"/>
  <c r="J11" i="18"/>
  <c r="K11" i="18"/>
  <c r="L11" i="18"/>
  <c r="M11" i="18"/>
  <c r="B12" i="18"/>
  <c r="E12" i="18"/>
  <c r="F12" i="18"/>
  <c r="G12" i="18"/>
  <c r="H12" i="18"/>
  <c r="I12" i="18"/>
  <c r="J12" i="18"/>
  <c r="K12" i="18"/>
  <c r="L12" i="18"/>
  <c r="M12" i="18"/>
  <c r="B13" i="18"/>
  <c r="E13" i="18"/>
  <c r="F13" i="18"/>
  <c r="G13" i="18"/>
  <c r="H13" i="18"/>
  <c r="I13" i="18"/>
  <c r="J13" i="18"/>
  <c r="K13" i="18"/>
  <c r="L13" i="18"/>
  <c r="M13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<sst xmlns="http://schemas.openxmlformats.org/spreadsheetml/2006/main" count="453" uniqueCount="84">
  <si>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</si>
  <si>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</si>
  <si>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</si>
  <si>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</si>
  <si>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</si>
  <si>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</si>
  <si>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</si>
  <si>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</si>
  <si>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</si>
  <si>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</si>
  <si>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</si>
  <si>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</si>
  <si>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</si>
  <si>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</si>
  <si>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</si>
  <si>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</si>
  <si>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</si>
  <si>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</si>
  <si>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</si>
  <si>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</si>
  <si>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</si>
  <si>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</si>
  <si>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</si>
  <si>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</si>
  <si>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</si>
  <si>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</si>
  <si>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</si>
  <si>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</si>
  <si>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</si>
  <si>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</si>
  <si>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</si>
  <si>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CBD/Airport,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</si>
  <si>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</si>
  <si>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</si>
  <si>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</si>
  <si>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</si>
  <si>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</si>
  <si>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</si>
  <si>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</si>
  <si>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</si>
  <si>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</si>
  <si>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</si>
  <si>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</si>
  <si>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</si>
  <si>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</si>
  <si>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</si>
  <si>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</si>
  <si>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</si>
  <si>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</si>
  <si>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</si>
  <si>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</si>
  <si>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</si>
  <si>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</si>
  <si>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</si>
  <si>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</si>
  <si>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</si>
  <si>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</si>
  <si>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</si>
  <si>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</si>
  <si>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</si>
  <si>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</si>
  <si>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</si>
  <si>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</si>
  <si>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</si>
  <si>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</si>
  <si>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</si>
  <si>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</si>
  <si>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</si>
  <si>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</si>
  <si>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</si>
  <si>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</si>
  <si>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</si>
  <si>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</si>
  <si>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Update month here</t>
  </si>
  <si>
    <t xml:space="preserve">Virginia Tourism Regions. </t>
  </si>
  <si>
    <t>Refer to tabs to the right for STR Submarket Maps</t>
  </si>
  <si>
    <t>Virginia Regional</t>
  </si>
  <si>
    <t>Percent Change from YTD 2021</t>
  </si>
  <si>
    <t>SOURCE: STR, LLC
PUBLICATION OR OTHER RE-USE OF THIS DATA WITHOUT THE EXPRESS WRITTEN PERMISSION OF STR IS STRICTLY PROHIBITED.</t>
  </si>
  <si>
    <t>Percent Change from October 2021</t>
  </si>
  <si>
    <t>December 2022 Monthly Report</t>
  </si>
  <si>
    <t>Current Month - December 2022 vs December 2021</t>
  </si>
  <si>
    <t>YTD December 2022 Monthly Report</t>
  </si>
  <si>
    <t>Year to Date - December 2022 vs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</si>
</sst>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#,##0.00;\-#,##0.00"/>
    <numFmt numFmtId="168" formatCode="0.0&quot;%&quot;"/>
    <numFmt numFmtId="169" formatCode="&quot;$&quot;#,##0.00"/>
    <numFmt numFmtId="170" formatCode="mmmm\ yyyy"/>
  </numFmts>
  <fonts count="23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8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8" fontId="18" fillId="0" borderId="13" xfId="0" applyNumberFormat="1" applyFont="1" applyBorder="1" applyAlignment="1">
      <alignment horizontal="center" vertical="center"/>
    </xf>
    <xf numFmtId="169" fontId="18" fillId="0" borderId="13" xfId="0" applyNumberFormat="1" applyFont="1" applyBorder="1" applyAlignment="1">
      <alignment horizontal="center" vertical="center"/>
    </xf>
    <xf numFmtId="168" fontId="18" fillId="5" borderId="0" xfId="0" applyNumberFormat="1" applyFont="1" applyFill="1" applyAlignment="1">
      <alignment horizontal="center" vertical="center"/>
    </xf>
    <xf numFmtId="169" fontId="18" fillId="5" borderId="0" xfId="0" applyNumberFormat="1" applyFont="1" applyFill="1" applyAlignment="1">
      <alignment horizontal="center" vertical="center"/>
    </xf>
    <xf numFmtId="168" fontId="18" fillId="0" borderId="14" xfId="0" applyNumberFormat="1" applyFont="1" applyBorder="1" applyAlignment="1">
      <alignment horizontal="center" vertical="center"/>
    </xf>
    <xf numFmtId="168" fontId="18" fillId="0" borderId="15" xfId="0" applyNumberFormat="1" applyFont="1" applyBorder="1" applyAlignment="1">
      <alignment horizontal="center" vertical="center"/>
    </xf>
    <xf numFmtId="168" fontId="18" fillId="5" borderId="8" xfId="0" applyNumberFormat="1" applyFont="1" applyFill="1" applyBorder="1" applyAlignment="1">
      <alignment horizontal="center" vertical="center"/>
    </xf>
    <xf numFmtId="168" fontId="18" fillId="0" borderId="16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9" fontId="18" fillId="0" borderId="17" xfId="0" applyNumberFormat="1" applyFont="1" applyBorder="1" applyAlignment="1">
      <alignment horizontal="center" vertical="center"/>
    </xf>
    <xf numFmtId="168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4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1" fillId="0" borderId="7" xfId="0" applyFont="1" applyBorder="1"/>
    <xf numFmtId="167" fontId="1" fillId="0" borderId="3" xfId="0" applyNumberFormat="1" applyFont="1" applyBorder="1"/>
    <xf numFmtId="167" fontId="1" fillId="0" borderId="0" xfId="0" applyNumberFormat="1" applyFont="1"/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70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166" fontId="1" fillId="2" borderId="1" xfId="0" applyNumberFormat="1" applyFont="1" applyFill="1" applyBorder="1"/>
    <xf numFmtId="166" fontId="1" fillId="2" borderId="7" xfId="0" applyNumberFormat="1" applyFont="1" applyFill="1" applyBorder="1"/>
    <xf numFmtId="167" fontId="1" fillId="2" borderId="1" xfId="0" applyNumberFormat="1" applyFont="1" applyFill="1" applyBorder="1"/>
    <xf numFmtId="167" fontId="1" fillId="2" borderId="7" xfId="0" applyNumberFormat="1" applyFont="1" applyFill="1" applyBorder="1"/>
    <xf numFmtId="165" fontId="1" fillId="0" borderId="7" xfId="0" applyNumberFormat="1" applyFont="1" applyBorder="1"/>
    <xf numFmtId="2" fontId="1" fillId="0" borderId="7" xfId="0" applyNumberFormat="1" applyFont="1" applyBorder="1"/>
    <xf numFmtId="165" fontId="1" fillId="0" borderId="0" xfId="0" applyNumberFormat="1" applyFont="1"/>
    <xf numFmtId="2" fontId="1" fillId="0" borderId="0" xfId="0" applyNumberFormat="1" applyFont="1"/>
    <xf numFmtId="166" fontId="1" fillId="0" borderId="3" xfId="0" applyNumberFormat="1" applyFont="1" applyBorder="1"/>
    <xf numFmtId="166" fontId="1" fillId="0" borderId="0" xfId="0" applyNumberFormat="1" applyFont="1"/>
    <xf numFmtId="166" fontId="1" fillId="2" borderId="3" xfId="0" applyNumberFormat="1" applyFont="1" applyFill="1" applyBorder="1"/>
    <xf numFmtId="166" fontId="1" fillId="2" borderId="0" xfId="0" applyNumberFormat="1" applyFont="1" applyFill="1"/>
    <xf numFmtId="167" fontId="1" fillId="2" borderId="3" xfId="0" applyNumberFormat="1" applyFont="1" applyFill="1" applyBorder="1"/>
    <xf numFmtId="167" fontId="1" fillId="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2969894</xdr:colOff>
      <xdr:row>0</xdr:row>
      <xdr:rowOff>0</xdr:rowOff>
    </xdr:from>
    <xdr:ext cx="1232622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2695574" y="0"/>
          <a:ext cx="1261109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57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7" sqref="B7"/>
    </sheetView>
  </sheetViews>
  <sheetFormatPr defaultColWidth="9.140625" defaultRowHeight="14.25" x14ac:dyDescent="0.25"/>
  <cols>
    <col min="1" max="1" width="39" style="20" bestFit="1" customWidth="1"/>
    <col min="2" max="6" width="13.140625" style="20" customWidth="1"/>
    <col min="7" max="7" width="13.140625" style="21" customWidth="1"/>
    <col min="8" max="9" width="13.140625" style="20" customWidth="1"/>
    <col min="10" max="11" width="13.140625" style="21" customWidth="1"/>
    <col min="12" max="13" width="13.140625" style="20" customWidth="1"/>
    <col min="14" max="16384" width="9.140625" style="20"/>
  </cols>
  <sheetData>
    <row r="1" spans="1:13" ht="16.5" x14ac:dyDescent="0.25">
      <c r="A1" s="81" t="str">
        <f>'Current month raw data'!A1</f>
        <v>December 2022 Monthly Report</v>
      </c>
      <c r="B1" s="82" t="str">
        <f>'Current month raw data'!F1</f>
        <v>Current Month - December 2022 vs December 2021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4"/>
    </row>
    <row r="2" spans="1:13" ht="16.5" x14ac:dyDescent="0.25">
      <c r="A2" s="81"/>
      <c r="B2" s="85" t="s">
        <v>46</v>
      </c>
      <c r="C2" s="86"/>
      <c r="D2" s="86" t="s">
        <v>2</v>
      </c>
      <c r="E2" s="86"/>
      <c r="F2" s="86" t="s">
        <v>3</v>
      </c>
      <c r="G2" s="86"/>
      <c r="H2" s="86" t="str">
        <f>'Current month raw data'!L7</f>
        <v>Percent Change from October 2021</v>
      </c>
      <c r="I2" s="86"/>
      <c r="J2" s="86"/>
      <c r="K2" s="86"/>
      <c r="L2" s="86"/>
      <c r="M2" s="87"/>
    </row>
    <row r="3" spans="1:13" ht="33" x14ac:dyDescent="0.25">
      <c r="A3" s="81"/>
      <c r="B3" s="64">
        <v>2022</v>
      </c>
      <c r="C3" s="65">
        <v>2021</v>
      </c>
      <c r="D3" s="65">
        <v>2022</v>
      </c>
      <c r="E3" s="65">
        <v>2021</v>
      </c>
      <c r="F3" s="65">
        <v>2022</v>
      </c>
      <c r="G3" s="65">
        <v>2021</v>
      </c>
      <c r="H3" s="65" t="s">
        <v>6</v>
      </c>
      <c r="I3" s="65" t="s">
        <v>2</v>
      </c>
      <c r="J3" s="65" t="s">
        <v>3</v>
      </c>
      <c r="K3" s="66" t="s">
        <v>7</v>
      </c>
      <c r="L3" s="66" t="s">
        <v>44</v>
      </c>
      <c r="M3" s="67" t="s">
        <v>45</v>
      </c>
    </row>
    <row r="4" spans="1:13" x14ac:dyDescent="0.25">
      <c r="A4" s="22" t="s">
        <v>10</v>
      </c>
      <c r="B4" s="56">
        <f>VLOOKUP($A4,'Current month raw data'!$B:$Q,5,FALSE)</f>
        <v>53.589673870808802</v>
      </c>
      <c r="C4" s="52">
        <f>VLOOKUP($A4,'Current month raw data'!$B:$Q,6,FALSE)</f>
        <v>53.259063261756097</v>
      </c>
      <c r="D4" s="53">
        <f>VLOOKUP($A4,'Current month raw data'!$B:$Q,7,FALSE)</f>
        <v>146.71753565533601</v>
      </c>
      <c r="E4" s="53">
        <f>VLOOKUP($A4,'Current month raw data'!$B:$Q,8,FALSE)</f>
        <v>135.756842630378</v>
      </c>
      <c r="F4" s="53">
        <f>VLOOKUP($A4,'Current month raw data'!$B:$Q,9,FALSE)</f>
        <v>78.625448868982403</v>
      </c>
      <c r="G4" s="53">
        <f>VLOOKUP($A4,'Current month raw data'!$B:$Q,10,FALSE)</f>
        <v>72.302822698676096</v>
      </c>
      <c r="H4" s="52">
        <f>VLOOKUP($A4,'Current month raw data'!$B:$Q,11,FALSE)</f>
        <v>0.62075933898378299</v>
      </c>
      <c r="I4" s="52">
        <f>VLOOKUP($A4,'Current month raw data'!$B:$Q,12,FALSE)</f>
        <v>8.07376837335568</v>
      </c>
      <c r="J4" s="52">
        <f>VLOOKUP($A4,'Current month raw data'!$B:$Q,13,FALSE)</f>
        <v>8.7446463835249801</v>
      </c>
      <c r="K4" s="52">
        <f>VLOOKUP($A4,'Current month raw data'!$B:$Q,14,FALSE)</f>
        <v>9.2868236647270006</v>
      </c>
      <c r="L4" s="52">
        <f>VLOOKUP($A4,'Current month raw data'!$B:$Q,15,FALSE)</f>
        <v>0.49857836613845502</v>
      </c>
      <c r="M4" s="57">
        <f>VLOOKUP($A4,'Current month raw data'!$B:$Q,16,FALSE)</f>
        <v>1.12243267689219</v>
      </c>
    </row>
    <row r="5" spans="1:13" x14ac:dyDescent="0.25">
      <c r="A5" s="22" t="s">
        <v>13</v>
      </c>
      <c r="B5" s="56">
        <f>VLOOKUP($A5,'Current month raw data'!$B:$Q,5,FALSE)</f>
        <v>50.0632071180559</v>
      </c>
      <c r="C5" s="52">
        <f>VLOOKUP($A5,'Current month raw data'!$B:$Q,6,FALSE)</f>
        <v>49.3289826143615</v>
      </c>
      <c r="D5" s="53">
        <f>VLOOKUP($A5,'Current month raw data'!$B:$Q,7,FALSE)</f>
        <v>108.404560016378</v>
      </c>
      <c r="E5" s="53">
        <f>VLOOKUP($A5,'Current month raw data'!$B:$Q,8,FALSE)</f>
        <v>99.449648741123397</v>
      </c>
      <c r="F5" s="53">
        <f>VLOOKUP($A5,'Current month raw data'!$B:$Q,9,FALSE)</f>
        <v>54.270799406416998</v>
      </c>
      <c r="G5" s="53">
        <f>VLOOKUP($A5,'Current month raw data'!$B:$Q,10,FALSE)</f>
        <v>49.057499937552301</v>
      </c>
      <c r="H5" s="52">
        <f>VLOOKUP($A5,'Current month raw data'!$B:$Q,11,FALSE)</f>
        <v>1.4884241773935201</v>
      </c>
      <c r="I5" s="52">
        <f>VLOOKUP($A5,'Current month raw data'!$B:$Q,12,FALSE)</f>
        <v>9.0044674753613396</v>
      </c>
      <c r="J5" s="52">
        <f>VLOOKUP($A5,'Current month raw data'!$B:$Q,13,FALSE)</f>
        <v>10.6269163237036</v>
      </c>
      <c r="K5" s="52">
        <f>VLOOKUP($A5,'Current month raw data'!$B:$Q,14,FALSE)</f>
        <v>11.1802282488879</v>
      </c>
      <c r="L5" s="52">
        <f>VLOOKUP($A5,'Current month raw data'!$B:$Q,15,FALSE)</f>
        <v>0.50016030779095799</v>
      </c>
      <c r="M5" s="57">
        <f>VLOOKUP($A5,'Current month raw data'!$B:$Q,16,FALSE)</f>
        <v>1.9960289921313601</v>
      </c>
    </row>
    <row r="6" spans="1:13" x14ac:dyDescent="0.2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25">
      <c r="A7" s="22" t="s">
        <v>18</v>
      </c>
      <c r="B7" s="56">
        <f>VLOOKUP($A7,'Current month raw data'!$B:$Q,5,FALSE)</f>
        <v>52.4262249414991</v>
      </c>
      <c r="C7" s="52">
        <f>VLOOKUP($A7,'Current month raw data'!$B:$Q,6,FALSE)</f>
        <v>45.159268755092299</v>
      </c>
      <c r="D7" s="53">
        <f>VLOOKUP($A7,'Current month raw data'!$B:$Q,7,FALSE)</f>
        <v>151.28208582186599</v>
      </c>
      <c r="E7" s="53">
        <f>VLOOKUP($A7,'Current month raw data'!$B:$Q,8,FALSE)</f>
        <v>123.237369261041</v>
      </c>
      <c r="F7" s="53">
        <f>VLOOKUP($A7,'Current month raw data'!$B:$Q,9,FALSE)</f>
        <v>79.311486609163296</v>
      </c>
      <c r="G7" s="53">
        <f>VLOOKUP($A7,'Current month raw data'!$B:$Q,10,FALSE)</f>
        <v>55.653094791299502</v>
      </c>
      <c r="H7" s="52">
        <f>VLOOKUP($A7,'Current month raw data'!$B:$Q,11,FALSE)</f>
        <v>16.091837593334201</v>
      </c>
      <c r="I7" s="52">
        <f>VLOOKUP($A7,'Current month raw data'!$B:$Q,12,FALSE)</f>
        <v>22.7566660413042</v>
      </c>
      <c r="J7" s="52">
        <f>VLOOKUP($A7,'Current month raw data'!$B:$Q,13,FALSE)</f>
        <v>42.510469375662602</v>
      </c>
      <c r="K7" s="52">
        <f>VLOOKUP($A7,'Current month raw data'!$B:$Q,14,FALSE)</f>
        <v>44.1879311006915</v>
      </c>
      <c r="L7" s="52">
        <f>VLOOKUP($A7,'Current month raw data'!$B:$Q,15,FALSE)</f>
        <v>1.1770796436064399</v>
      </c>
      <c r="M7" s="57">
        <f>VLOOKUP($A7,'Current month raw data'!$B:$Q,16,FALSE)</f>
        <v>17.458330981533901</v>
      </c>
    </row>
    <row r="8" spans="1:13" x14ac:dyDescent="0.25">
      <c r="A8" s="24" t="s">
        <v>20</v>
      </c>
      <c r="B8" s="56">
        <f>VLOOKUP($A8,'Current month raw data'!$B:$Q,5,FALSE)</f>
        <v>52.223309488459897</v>
      </c>
      <c r="C8" s="52">
        <f>VLOOKUP($A8,'Current month raw data'!$B:$Q,6,FALSE)</f>
        <v>42.701841183404397</v>
      </c>
      <c r="D8" s="53">
        <f>VLOOKUP($A8,'Current month raw data'!$B:$Q,7,FALSE)</f>
        <v>142.177651855345</v>
      </c>
      <c r="E8" s="53">
        <f>VLOOKUP($A8,'Current month raw data'!$B:$Q,8,FALSE)</f>
        <v>119.940186154288</v>
      </c>
      <c r="F8" s="53">
        <f>VLOOKUP($A8,'Current month raw data'!$B:$Q,9,FALSE)</f>
        <v>74.249875151842303</v>
      </c>
      <c r="G8" s="53">
        <f>VLOOKUP($A8,'Current month raw data'!$B:$Q,10,FALSE)</f>
        <v>51.216667806684001</v>
      </c>
      <c r="H8" s="52">
        <f>VLOOKUP($A8,'Current month raw data'!$B:$Q,11,FALSE)</f>
        <v>22.297559171186101</v>
      </c>
      <c r="I8" s="52">
        <f>VLOOKUP($A8,'Current month raw data'!$B:$Q,12,FALSE)</f>
        <v>18.5404628874354</v>
      </c>
      <c r="J8" s="52">
        <f>VLOOKUP($A8,'Current month raw data'!$B:$Q,13,FALSE)</f>
        <v>44.972092741559301</v>
      </c>
      <c r="K8" s="52">
        <f>VLOOKUP($A8,'Current month raw data'!$B:$Q,14,FALSE)</f>
        <v>42.659105157931698</v>
      </c>
      <c r="L8" s="52">
        <f>VLOOKUP($A8,'Current month raw data'!$B:$Q,15,FALSE)</f>
        <v>-1.59547092125579</v>
      </c>
      <c r="M8" s="57">
        <f>VLOOKUP($A8,'Current month raw data'!$B:$Q,16,FALSE)</f>
        <v>20.346337177204202</v>
      </c>
    </row>
    <row r="9" spans="1:13" x14ac:dyDescent="0.25">
      <c r="A9" s="24" t="s">
        <v>22</v>
      </c>
      <c r="B9" s="56">
        <f>VLOOKUP($A9,'Current month raw data'!$B:$Q,5,FALSE)</f>
        <v>51.393546850449603</v>
      </c>
      <c r="C9" s="52">
        <f>VLOOKUP($A9,'Current month raw data'!$B:$Q,6,FALSE)</f>
        <v>46.8991312741312</v>
      </c>
      <c r="D9" s="53">
        <f>VLOOKUP($A9,'Current month raw data'!$B:$Q,7,FALSE)</f>
        <v>124.72553023224501</v>
      </c>
      <c r="E9" s="53">
        <f>VLOOKUP($A9,'Current month raw data'!$B:$Q,8,FALSE)</f>
        <v>107.23728740134599</v>
      </c>
      <c r="F9" s="53">
        <f>VLOOKUP($A9,'Current month raw data'!$B:$Q,9,FALSE)</f>
        <v>64.100873814380705</v>
      </c>
      <c r="G9" s="53">
        <f>VLOOKUP($A9,'Current month raw data'!$B:$Q,10,FALSE)</f>
        <v>50.293356193174702</v>
      </c>
      <c r="H9" s="52">
        <f>VLOOKUP($A9,'Current month raw data'!$B:$Q,11,FALSE)</f>
        <v>9.5831531506371892</v>
      </c>
      <c r="I9" s="52">
        <f>VLOOKUP($A9,'Current month raw data'!$B:$Q,12,FALSE)</f>
        <v>16.307986946226698</v>
      </c>
      <c r="J9" s="52">
        <f>VLOOKUP($A9,'Current month raw data'!$B:$Q,13,FALSE)</f>
        <v>27.453959461706699</v>
      </c>
      <c r="K9" s="52">
        <f>VLOOKUP($A9,'Current month raw data'!$B:$Q,14,FALSE)</f>
        <v>29.130175868719999</v>
      </c>
      <c r="L9" s="52">
        <f>VLOOKUP($A9,'Current month raw data'!$B:$Q,15,FALSE)</f>
        <v>1.3151544401544399</v>
      </c>
      <c r="M9" s="57">
        <f>VLOOKUP($A9,'Current month raw data'!$B:$Q,16,FALSE)</f>
        <v>11.024340854959</v>
      </c>
    </row>
    <row r="10" spans="1:13" x14ac:dyDescent="0.25">
      <c r="A10" s="24" t="s">
        <v>23</v>
      </c>
      <c r="B10" s="56">
        <f>VLOOKUP($A10,'Current month raw data'!$B:$Q,5,FALSE)</f>
        <v>50.329513855237501</v>
      </c>
      <c r="C10" s="52">
        <f>VLOOKUP($A10,'Current month raw data'!$B:$Q,6,FALSE)</f>
        <v>44.664431557327497</v>
      </c>
      <c r="D10" s="53">
        <f>VLOOKUP($A10,'Current month raw data'!$B:$Q,7,FALSE)</f>
        <v>138.63238696202799</v>
      </c>
      <c r="E10" s="53">
        <f>VLOOKUP($A10,'Current month raw data'!$B:$Q,8,FALSE)</f>
        <v>115.472838123415</v>
      </c>
      <c r="F10" s="53">
        <f>VLOOKUP($A10,'Current month raw data'!$B:$Q,9,FALSE)</f>
        <v>69.773006403900396</v>
      </c>
      <c r="G10" s="53">
        <f>VLOOKUP($A10,'Current month raw data'!$B:$Q,10,FALSE)</f>
        <v>51.5752867509363</v>
      </c>
      <c r="H10" s="52">
        <f>VLOOKUP($A10,'Current month raw data'!$B:$Q,11,FALSE)</f>
        <v>12.683654757004501</v>
      </c>
      <c r="I10" s="52">
        <f>VLOOKUP($A10,'Current month raw data'!$B:$Q,12,FALSE)</f>
        <v>20.056274025118</v>
      </c>
      <c r="J10" s="52">
        <f>VLOOKUP($A10,'Current month raw data'!$B:$Q,13,FALSE)</f>
        <v>35.283797336587298</v>
      </c>
      <c r="K10" s="52">
        <f>VLOOKUP($A10,'Current month raw data'!$B:$Q,14,FALSE)</f>
        <v>37.0255128921847</v>
      </c>
      <c r="L10" s="52">
        <f>VLOOKUP($A10,'Current month raw data'!$B:$Q,15,FALSE)</f>
        <v>1.28745318352059</v>
      </c>
      <c r="M10" s="57">
        <f>VLOOKUP($A10,'Current month raw data'!$B:$Q,16,FALSE)</f>
        <v>14.1344040574809</v>
      </c>
    </row>
    <row r="11" spans="1:13" x14ac:dyDescent="0.25">
      <c r="A11" s="24" t="s">
        <v>21</v>
      </c>
      <c r="B11" s="56">
        <f>VLOOKUP($A11,'Current month raw data'!$B:$Q,5,FALSE)</f>
        <v>50.135200946174699</v>
      </c>
      <c r="C11" s="52">
        <f>VLOOKUP($A11,'Current month raw data'!$B:$Q,6,FALSE)</f>
        <v>51.145470239470903</v>
      </c>
      <c r="D11" s="53">
        <f>VLOOKUP($A11,'Current month raw data'!$B:$Q,7,FALSE)</f>
        <v>122.164764279238</v>
      </c>
      <c r="E11" s="53">
        <f>VLOOKUP($A11,'Current month raw data'!$B:$Q,8,FALSE)</f>
        <v>117.296050187673</v>
      </c>
      <c r="F11" s="53">
        <f>VLOOKUP($A11,'Current month raw data'!$B:$Q,9,FALSE)</f>
        <v>61.247550056816799</v>
      </c>
      <c r="G11" s="53">
        <f>VLOOKUP($A11,'Current month raw data'!$B:$Q,10,FALSE)</f>
        <v>59.991616440811399</v>
      </c>
      <c r="H11" s="52">
        <f>VLOOKUP($A11,'Current month raw data'!$B:$Q,11,FALSE)</f>
        <v>-1.9752859609384901</v>
      </c>
      <c r="I11" s="52">
        <f>VLOOKUP($A11,'Current month raw data'!$B:$Q,12,FALSE)</f>
        <v>4.1507911679677196</v>
      </c>
      <c r="J11" s="52">
        <f>VLOOKUP($A11,'Current month raw data'!$B:$Q,13,FALSE)</f>
        <v>2.0935152118204798</v>
      </c>
      <c r="K11" s="52">
        <f>VLOOKUP($A11,'Current month raw data'!$B:$Q,14,FALSE)</f>
        <v>3.8251788709184802</v>
      </c>
      <c r="L11" s="52">
        <f>VLOOKUP($A11,'Current month raw data'!$B:$Q,15,FALSE)</f>
        <v>1.6961544085392599</v>
      </c>
      <c r="M11" s="57">
        <f>VLOOKUP($A11,'Current month raw data'!$B:$Q,16,FALSE)</f>
        <v>-0.312635452306954</v>
      </c>
    </row>
    <row r="12" spans="1:13" x14ac:dyDescent="0.25">
      <c r="A12" s="24" t="s">
        <v>24</v>
      </c>
      <c r="B12" s="56">
        <f>VLOOKUP($A12,'Current month raw data'!$B:$Q,5,FALSE)</f>
        <v>50.871814163453301</v>
      </c>
      <c r="C12" s="52">
        <f>VLOOKUP($A12,'Current month raw data'!$B:$Q,6,FALSE)</f>
        <v>52.599540625247499</v>
      </c>
      <c r="D12" s="53">
        <f>VLOOKUP($A12,'Current month raw data'!$B:$Q,7,FALSE)</f>
        <v>87.6753732899504</v>
      </c>
      <c r="E12" s="53">
        <f>VLOOKUP($A12,'Current month raw data'!$B:$Q,8,FALSE)</f>
        <v>81.694216643721603</v>
      </c>
      <c r="F12" s="53">
        <f>VLOOKUP($A12,'Current month raw data'!$B:$Q,9,FALSE)</f>
        <v>44.602052967177599</v>
      </c>
      <c r="G12" s="53">
        <f>VLOOKUP($A12,'Current month raw data'!$B:$Q,10,FALSE)</f>
        <v>42.970782671991998</v>
      </c>
      <c r="H12" s="52">
        <f>VLOOKUP($A12,'Current month raw data'!$B:$Q,11,FALSE)</f>
        <v>-3.2846797543414401</v>
      </c>
      <c r="I12" s="52">
        <f>VLOOKUP($A12,'Current month raw data'!$B:$Q,12,FALSE)</f>
        <v>7.3213954328166402</v>
      </c>
      <c r="J12" s="52">
        <f>VLOOKUP($A12,'Current month raw data'!$B:$Q,13,FALSE)</f>
        <v>3.7962312849581901</v>
      </c>
      <c r="K12" s="52">
        <f>VLOOKUP($A12,'Current month raw data'!$B:$Q,14,FALSE)</f>
        <v>4.0632156282610197</v>
      </c>
      <c r="L12" s="52">
        <f>VLOOKUP($A12,'Current month raw data'!$B:$Q,15,FALSE)</f>
        <v>0.25721968899801201</v>
      </c>
      <c r="M12" s="57">
        <f>VLOOKUP($A12,'Current month raw data'!$B:$Q,16,FALSE)</f>
        <v>-3.0359089083921198</v>
      </c>
    </row>
    <row r="13" spans="1:13" x14ac:dyDescent="0.25">
      <c r="A13" s="24" t="s">
        <v>25</v>
      </c>
      <c r="B13" s="56">
        <f>VLOOKUP($A13,'Current month raw data'!$B:$Q,5,FALSE)</f>
        <v>56.075238217636297</v>
      </c>
      <c r="C13" s="52">
        <f>VLOOKUP($A13,'Current month raw data'!$B:$Q,6,FALSE)</f>
        <v>48.881358995210903</v>
      </c>
      <c r="D13" s="53">
        <f>VLOOKUP($A13,'Current month raw data'!$B:$Q,7,FALSE)</f>
        <v>108.77905312269699</v>
      </c>
      <c r="E13" s="53">
        <f>VLOOKUP($A13,'Current month raw data'!$B:$Q,8,FALSE)</f>
        <v>93.177642198273404</v>
      </c>
      <c r="F13" s="53">
        <f>VLOOKUP($A13,'Current month raw data'!$B:$Q,9,FALSE)</f>
        <v>60.998113169442</v>
      </c>
      <c r="G13" s="53">
        <f>VLOOKUP($A13,'Current month raw data'!$B:$Q,10,FALSE)</f>
        <v>45.546497786211198</v>
      </c>
      <c r="H13" s="52">
        <f>VLOOKUP($A13,'Current month raw data'!$B:$Q,11,FALSE)</f>
        <v>14.717019678463</v>
      </c>
      <c r="I13" s="52">
        <f>VLOOKUP($A13,'Current month raw data'!$B:$Q,12,FALSE)</f>
        <v>16.743727954852101</v>
      </c>
      <c r="J13" s="52">
        <f>VLOOKUP($A13,'Current month raw data'!$B:$Q,13,FALSE)</f>
        <v>33.9249253713391</v>
      </c>
      <c r="K13" s="52">
        <f>VLOOKUP($A13,'Current month raw data'!$B:$Q,14,FALSE)</f>
        <v>31.824142228259198</v>
      </c>
      <c r="L13" s="52">
        <f>VLOOKUP($A13,'Current month raw data'!$B:$Q,15,FALSE)</f>
        <v>-1.5686274509803899</v>
      </c>
      <c r="M13" s="57">
        <f>VLOOKUP($A13,'Current month raw data'!$B:$Q,16,FALSE)</f>
        <v>12.9175370168401</v>
      </c>
    </row>
    <row r="14" spans="1:13" x14ac:dyDescent="0.2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25">
      <c r="A15" s="22" t="s">
        <v>15</v>
      </c>
      <c r="B15" s="56">
        <f>VLOOKUP($A15,'Current month raw data'!$B:$Q,5,FALSE)</f>
        <v>51.016790577086297</v>
      </c>
      <c r="C15" s="52">
        <f>VLOOKUP($A15,'Current month raw data'!$B:$Q,6,FALSE)</f>
        <v>50.918384680983202</v>
      </c>
      <c r="D15" s="53">
        <f>VLOOKUP($A15,'Current month raw data'!$B:$Q,7,FALSE)</f>
        <v>105.383293641325</v>
      </c>
      <c r="E15" s="53">
        <f>VLOOKUP($A15,'Current month raw data'!$B:$Q,8,FALSE)</f>
        <v>99.749037128994999</v>
      </c>
      <c r="F15" s="53">
        <f>VLOOKUP($A15,'Current month raw data'!$B:$Q,9,FALSE)</f>
        <v>53.7631742202311</v>
      </c>
      <c r="G15" s="53">
        <f>VLOOKUP($A15,'Current month raw data'!$B:$Q,10,FALSE)</f>
        <v>50.790598440918501</v>
      </c>
      <c r="H15" s="52">
        <f>VLOOKUP($A15,'Current month raw data'!$B:$Q,11,FALSE)</f>
        <v>0.19326201473118601</v>
      </c>
      <c r="I15" s="52">
        <f>VLOOKUP($A15,'Current month raw data'!$B:$Q,12,FALSE)</f>
        <v>5.6484319793929902</v>
      </c>
      <c r="J15" s="52">
        <f>VLOOKUP($A15,'Current month raw data'!$B:$Q,13,FALSE)</f>
        <v>5.8526102675682701</v>
      </c>
      <c r="K15" s="52">
        <f>VLOOKUP($A15,'Current month raw data'!$B:$Q,14,FALSE)</f>
        <v>6.3344078532683898</v>
      </c>
      <c r="L15" s="52">
        <f>VLOOKUP($A15,'Current month raw data'!$B:$Q,15,FALSE)</f>
        <v>0.45515890867712799</v>
      </c>
      <c r="M15" s="57">
        <f>VLOOKUP($A15,'Current month raw data'!$B:$Q,16,FALSE)</f>
        <v>0.64930057268545205</v>
      </c>
    </row>
    <row r="16" spans="1:13" x14ac:dyDescent="0.25">
      <c r="A16" s="24" t="s">
        <v>30</v>
      </c>
      <c r="B16" s="56">
        <f>VLOOKUP($A16,'Current month raw data'!$B:$Q,5,FALSE)</f>
        <v>64.262572193266607</v>
      </c>
      <c r="C16" s="52">
        <f>VLOOKUP($A16,'Current month raw data'!$B:$Q,6,FALSE)</f>
        <v>61.681927031976301</v>
      </c>
      <c r="D16" s="53">
        <f>VLOOKUP($A16,'Current month raw data'!$B:$Q,7,FALSE)</f>
        <v>84.729124301621994</v>
      </c>
      <c r="E16" s="53">
        <f>VLOOKUP($A16,'Current month raw data'!$B:$Q,8,FALSE)</f>
        <v>76.433949262811694</v>
      </c>
      <c r="F16" s="53">
        <f>VLOOKUP($A16,'Current month raw data'!$B:$Q,9,FALSE)</f>
        <v>54.449114673052499</v>
      </c>
      <c r="G16" s="53">
        <f>VLOOKUP($A16,'Current month raw data'!$B:$Q,10,FALSE)</f>
        <v>47.145932811945301</v>
      </c>
      <c r="H16" s="52">
        <f>VLOOKUP($A16,'Current month raw data'!$B:$Q,11,FALSE)</f>
        <v>4.1837946469352296</v>
      </c>
      <c r="I16" s="52">
        <f>VLOOKUP($A16,'Current month raw data'!$B:$Q,12,FALSE)</f>
        <v>10.8527364068132</v>
      </c>
      <c r="J16" s="52">
        <f>VLOOKUP($A16,'Current month raw data'!$B:$Q,13,FALSE)</f>
        <v>15.4905872585827</v>
      </c>
      <c r="K16" s="52">
        <f>VLOOKUP($A16,'Current month raw data'!$B:$Q,14,FALSE)</f>
        <v>15.4905872585827</v>
      </c>
      <c r="L16" s="52">
        <f>VLOOKUP($A16,'Current month raw data'!$B:$Q,15,FALSE)</f>
        <v>0</v>
      </c>
      <c r="M16" s="57">
        <f>VLOOKUP($A16,'Current month raw data'!$B:$Q,16,FALSE)</f>
        <v>4.1837946469352296</v>
      </c>
    </row>
    <row r="17" spans="1:13" x14ac:dyDescent="0.25">
      <c r="A17" s="24" t="s">
        <v>29</v>
      </c>
      <c r="B17" s="56">
        <f>VLOOKUP($A17,'Current month raw data'!$B:$Q,5,FALSE)</f>
        <v>58.671885544607903</v>
      </c>
      <c r="C17" s="52">
        <f>VLOOKUP($A17,'Current month raw data'!$B:$Q,6,FALSE)</f>
        <v>57.632059454784198</v>
      </c>
      <c r="D17" s="53">
        <f>VLOOKUP($A17,'Current month raw data'!$B:$Q,7,FALSE)</f>
        <v>82.176377774604703</v>
      </c>
      <c r="E17" s="53">
        <f>VLOOKUP($A17,'Current month raw data'!$B:$Q,8,FALSE)</f>
        <v>78.214759936317293</v>
      </c>
      <c r="F17" s="53">
        <f>VLOOKUP($A17,'Current month raw data'!$B:$Q,9,FALSE)</f>
        <v>48.214430312620699</v>
      </c>
      <c r="G17" s="53">
        <f>VLOOKUP($A17,'Current month raw data'!$B:$Q,10,FALSE)</f>
        <v>45.076776948915104</v>
      </c>
      <c r="H17" s="52">
        <f>VLOOKUP($A17,'Current month raw data'!$B:$Q,11,FALSE)</f>
        <v>1.80424940503724</v>
      </c>
      <c r="I17" s="52">
        <f>VLOOKUP($A17,'Current month raw data'!$B:$Q,12,FALSE)</f>
        <v>5.0650514576953896</v>
      </c>
      <c r="J17" s="52">
        <f>VLOOKUP($A17,'Current month raw data'!$B:$Q,13,FALSE)</f>
        <v>6.9606870235229401</v>
      </c>
      <c r="K17" s="52">
        <f>VLOOKUP($A17,'Current month raw data'!$B:$Q,14,FALSE)</f>
        <v>5.17016906795822</v>
      </c>
      <c r="L17" s="52">
        <f>VLOOKUP($A17,'Current month raw data'!$B:$Q,15,FALSE)</f>
        <v>-1.6739963115335501</v>
      </c>
      <c r="M17" s="57">
        <f>VLOOKUP($A17,'Current month raw data'!$B:$Q,16,FALSE)</f>
        <v>0.100050025012506</v>
      </c>
    </row>
    <row r="18" spans="1:13" x14ac:dyDescent="0.25">
      <c r="A18" s="24" t="s">
        <v>28</v>
      </c>
      <c r="B18" s="56">
        <f>VLOOKUP($A18,'Current month raw data'!$B:$Q,5,FALSE)</f>
        <v>52.9680934911175</v>
      </c>
      <c r="C18" s="52">
        <f>VLOOKUP($A18,'Current month raw data'!$B:$Q,6,FALSE)</f>
        <v>50.977602974179902</v>
      </c>
      <c r="D18" s="53">
        <f>VLOOKUP($A18,'Current month raw data'!$B:$Q,7,FALSE)</f>
        <v>93.556784141563298</v>
      </c>
      <c r="E18" s="53">
        <f>VLOOKUP($A18,'Current month raw data'!$B:$Q,8,FALSE)</f>
        <v>86.766515289435304</v>
      </c>
      <c r="F18" s="53">
        <f>VLOOKUP($A18,'Current month raw data'!$B:$Q,9,FALSE)</f>
        <v>49.555244891386302</v>
      </c>
      <c r="G18" s="53">
        <f>VLOOKUP($A18,'Current month raw data'!$B:$Q,10,FALSE)</f>
        <v>44.231489678779397</v>
      </c>
      <c r="H18" s="52">
        <f>VLOOKUP($A18,'Current month raw data'!$B:$Q,11,FALSE)</f>
        <v>3.9046373324885</v>
      </c>
      <c r="I18" s="52">
        <f>VLOOKUP($A18,'Current month raw data'!$B:$Q,12,FALSE)</f>
        <v>7.82590937238525</v>
      </c>
      <c r="J18" s="52">
        <f>VLOOKUP($A18,'Current month raw data'!$B:$Q,13,FALSE)</f>
        <v>12.0361200838346</v>
      </c>
      <c r="K18" s="52">
        <f>VLOOKUP($A18,'Current month raw data'!$B:$Q,14,FALSE)</f>
        <v>11.977070828695499</v>
      </c>
      <c r="L18" s="52">
        <f>VLOOKUP($A18,'Current month raw data'!$B:$Q,15,FALSE)</f>
        <v>-5.2705551651440599E-2</v>
      </c>
      <c r="M18" s="57">
        <f>VLOOKUP($A18,'Current month raw data'!$B:$Q,16,FALSE)</f>
        <v>3.8498738201909899</v>
      </c>
    </row>
    <row r="19" spans="1:13" x14ac:dyDescent="0.25">
      <c r="A19" s="24" t="s">
        <v>27</v>
      </c>
      <c r="B19" s="56">
        <f>VLOOKUP($A19,'Current month raw data'!$B:$Q,5,FALSE)</f>
        <v>41.584812369525999</v>
      </c>
      <c r="C19" s="52">
        <f>VLOOKUP($A19,'Current month raw data'!$B:$Q,6,FALSE)</f>
        <v>44.0680333976157</v>
      </c>
      <c r="D19" s="53">
        <f>VLOOKUP($A19,'Current month raw data'!$B:$Q,7,FALSE)</f>
        <v>104.732991446122</v>
      </c>
      <c r="E19" s="53">
        <f>VLOOKUP($A19,'Current month raw data'!$B:$Q,8,FALSE)</f>
        <v>100.26942385795</v>
      </c>
      <c r="F19" s="53">
        <f>VLOOKUP($A19,'Current month raw data'!$B:$Q,9,FALSE)</f>
        <v>43.553017981861601</v>
      </c>
      <c r="G19" s="53">
        <f>VLOOKUP($A19,'Current month raw data'!$B:$Q,10,FALSE)</f>
        <v>44.1867631933182</v>
      </c>
      <c r="H19" s="52">
        <f>VLOOKUP($A19,'Current month raw data'!$B:$Q,11,FALSE)</f>
        <v>-5.6349712856122096</v>
      </c>
      <c r="I19" s="52">
        <f>VLOOKUP($A19,'Current month raw data'!$B:$Q,12,FALSE)</f>
        <v>4.4515739857999401</v>
      </c>
      <c r="J19" s="52">
        <f>VLOOKUP($A19,'Current month raw data'!$B:$Q,13,FALSE)</f>
        <v>-1.43424221566987</v>
      </c>
      <c r="K19" s="52">
        <f>VLOOKUP($A19,'Current month raw data'!$B:$Q,14,FALSE)</f>
        <v>1.78822863580491</v>
      </c>
      <c r="L19" s="52">
        <f>VLOOKUP($A19,'Current month raw data'!$B:$Q,15,FALSE)</f>
        <v>3.2693614130434701</v>
      </c>
      <c r="M19" s="57">
        <f>VLOOKUP($A19,'Current month raw data'!$B:$Q,16,FALSE)</f>
        <v>-2.54983744941662</v>
      </c>
    </row>
    <row r="20" spans="1:13" x14ac:dyDescent="0.25">
      <c r="A20" s="24" t="s">
        <v>26</v>
      </c>
      <c r="B20" s="56">
        <f>VLOOKUP($A20,'Current month raw data'!$B:$Q,5,FALSE)</f>
        <v>47.624672767789498</v>
      </c>
      <c r="C20" s="52">
        <f>VLOOKUP($A20,'Current month raw data'!$B:$Q,6,FALSE)</f>
        <v>47.1270361647653</v>
      </c>
      <c r="D20" s="53">
        <f>VLOOKUP($A20,'Current month raw data'!$B:$Q,7,FALSE)</f>
        <v>164.330001726284</v>
      </c>
      <c r="E20" s="53">
        <f>VLOOKUP($A20,'Current month raw data'!$B:$Q,8,FALSE)</f>
        <v>157.32669281768901</v>
      </c>
      <c r="F20" s="53">
        <f>VLOOKUP($A20,'Current month raw data'!$B:$Q,9,FALSE)</f>
        <v>78.2616255814456</v>
      </c>
      <c r="G20" s="53">
        <f>VLOOKUP($A20,'Current month raw data'!$B:$Q,10,FALSE)</f>
        <v>74.143407421021806</v>
      </c>
      <c r="H20" s="52">
        <f>VLOOKUP($A20,'Current month raw data'!$B:$Q,11,FALSE)</f>
        <v>1.0559471664722899</v>
      </c>
      <c r="I20" s="52">
        <f>VLOOKUP($A20,'Current month raw data'!$B:$Q,12,FALSE)</f>
        <v>4.4514435428385299</v>
      </c>
      <c r="J20" s="52">
        <f>VLOOKUP($A20,'Current month raw data'!$B:$Q,13,FALSE)</f>
        <v>5.5543956012685403</v>
      </c>
      <c r="K20" s="52">
        <f>VLOOKUP($A20,'Current month raw data'!$B:$Q,14,FALSE)</f>
        <v>4.2676585673058103</v>
      </c>
      <c r="L20" s="52">
        <f>VLOOKUP($A20,'Current month raw data'!$B:$Q,15,FALSE)</f>
        <v>-1.2190274281171301</v>
      </c>
      <c r="M20" s="57">
        <f>VLOOKUP($A20,'Current month raw data'!$B:$Q,16,FALSE)</f>
        <v>-0.175952547230561</v>
      </c>
    </row>
    <row r="21" spans="1:13" x14ac:dyDescent="0.25">
      <c r="B21" s="23"/>
      <c r="C21" s="54"/>
      <c r="D21" s="55"/>
      <c r="E21" s="55"/>
      <c r="F21" s="55"/>
      <c r="G21" s="55"/>
      <c r="H21" s="54"/>
      <c r="I21" s="54"/>
      <c r="J21" s="54"/>
      <c r="K21" s="54"/>
      <c r="L21" s="54"/>
      <c r="M21" s="58"/>
    </row>
    <row r="22" spans="1:13" x14ac:dyDescent="0.25">
      <c r="A22" s="22" t="s">
        <v>17</v>
      </c>
      <c r="B22" s="56">
        <f>VLOOKUP($A22,'Current month raw data'!$B:$Q,5,FALSE)</f>
        <v>45.943538160149402</v>
      </c>
      <c r="C22" s="52">
        <f>VLOOKUP($A22,'Current month raw data'!$B:$Q,6,FALSE)</f>
        <v>44.763514283327098</v>
      </c>
      <c r="D22" s="53">
        <f>VLOOKUP($A22,'Current month raw data'!$B:$Q,7,FALSE)</f>
        <v>100.03081629220701</v>
      </c>
      <c r="E22" s="53">
        <f>VLOOKUP($A22,'Current month raw data'!$B:$Q,8,FALSE)</f>
        <v>96.611988621227297</v>
      </c>
      <c r="F22" s="53">
        <f>VLOOKUP($A22,'Current month raw data'!$B:$Q,9,FALSE)</f>
        <v>45.957696255119103</v>
      </c>
      <c r="G22" s="53">
        <f>VLOOKUP($A22,'Current month raw data'!$B:$Q,10,FALSE)</f>
        <v>43.246921325869401</v>
      </c>
      <c r="H22" s="52">
        <f>VLOOKUP($A22,'Current month raw data'!$B:$Q,11,FALSE)</f>
        <v>2.6361287662837398</v>
      </c>
      <c r="I22" s="52">
        <f>VLOOKUP($A22,'Current month raw data'!$B:$Q,12,FALSE)</f>
        <v>3.5387199039897799</v>
      </c>
      <c r="J22" s="52">
        <f>VLOOKUP($A22,'Current month raw data'!$B:$Q,13,FALSE)</f>
        <v>6.26813388362081</v>
      </c>
      <c r="K22" s="52">
        <f>VLOOKUP($A22,'Current month raw data'!$B:$Q,14,FALSE)</f>
        <v>6.5483794921672098</v>
      </c>
      <c r="L22" s="52">
        <f>VLOOKUP($A22,'Current month raw data'!$B:$Q,15,FALSE)</f>
        <v>0.26371556392747802</v>
      </c>
      <c r="M22" s="57">
        <f>VLOOKUP($A22,'Current month raw data'!$B:$Q,16,FALSE)</f>
        <v>2.9067962120530799</v>
      </c>
    </row>
    <row r="23" spans="1:13" x14ac:dyDescent="0.25">
      <c r="A23" s="24" t="s">
        <v>47</v>
      </c>
      <c r="B23" s="56">
        <f>VLOOKUP($A23,'Current month raw data'!$B:$Q,5,FALSE)</f>
        <v>43.048472595230102</v>
      </c>
      <c r="C23" s="52">
        <f>VLOOKUP($A23,'Current month raw data'!$B:$Q,6,FALSE)</f>
        <v>44.592722602163903</v>
      </c>
      <c r="D23" s="53">
        <f>VLOOKUP($A23,'Current month raw data'!$B:$Q,7,FALSE)</f>
        <v>100.068673715364</v>
      </c>
      <c r="E23" s="53">
        <f>VLOOKUP($A23,'Current month raw data'!$B:$Q,8,FALSE)</f>
        <v>98.469126597549405</v>
      </c>
      <c r="F23" s="53">
        <f>VLOOKUP($A23,'Current month raw data'!$B:$Q,9,FALSE)</f>
        <v>43.078035580769203</v>
      </c>
      <c r="G23" s="53">
        <f>VLOOKUP($A23,'Current month raw data'!$B:$Q,10,FALSE)</f>
        <v>43.910064472418902</v>
      </c>
      <c r="H23" s="52">
        <f>VLOOKUP($A23,'Current month raw data'!$B:$Q,11,FALSE)</f>
        <v>-3.4630090221467098</v>
      </c>
      <c r="I23" s="52">
        <f>VLOOKUP($A23,'Current month raw data'!$B:$Q,12,FALSE)</f>
        <v>1.62441485274158</v>
      </c>
      <c r="J23" s="52">
        <f>VLOOKUP($A23,'Current month raw data'!$B:$Q,13,FALSE)</f>
        <v>-1.89484780231265</v>
      </c>
      <c r="K23" s="52">
        <f>VLOOKUP($A23,'Current month raw data'!$B:$Q,14,FALSE)</f>
        <v>-1.61875450344486</v>
      </c>
      <c r="L23" s="52">
        <f>VLOOKUP($A23,'Current month raw data'!$B:$Q,15,FALSE)</f>
        <v>0.28142589118198802</v>
      </c>
      <c r="M23" s="57">
        <f>VLOOKUP($A23,'Current month raw data'!$B:$Q,16,FALSE)</f>
        <v>-3.19132893496701</v>
      </c>
    </row>
    <row r="24" spans="1:13" x14ac:dyDescent="0.25">
      <c r="A24" s="24" t="s">
        <v>40</v>
      </c>
      <c r="B24" s="56">
        <f>VLOOKUP($A24,'Current month raw data'!$B:$Q,5,FALSE)</f>
        <v>45.267312597755598</v>
      </c>
      <c r="C24" s="52">
        <f>VLOOKUP($A24,'Current month raw data'!$B:$Q,6,FALSE)</f>
        <v>41.352849225522199</v>
      </c>
      <c r="D24" s="53">
        <f>VLOOKUP($A24,'Current month raw data'!$B:$Q,7,FALSE)</f>
        <v>100.99524522876401</v>
      </c>
      <c r="E24" s="53">
        <f>VLOOKUP($A24,'Current month raw data'!$B:$Q,8,FALSE)</f>
        <v>97.636590536611095</v>
      </c>
      <c r="F24" s="53">
        <f>VLOOKUP($A24,'Current month raw data'!$B:$Q,9,FALSE)</f>
        <v>45.717833366574602</v>
      </c>
      <c r="G24" s="53">
        <f>VLOOKUP($A24,'Current month raw data'!$B:$Q,10,FALSE)</f>
        <v>40.375512073545302</v>
      </c>
      <c r="H24" s="52">
        <f>VLOOKUP($A24,'Current month raw data'!$B:$Q,11,FALSE)</f>
        <v>9.4660064434387508</v>
      </c>
      <c r="I24" s="52">
        <f>VLOOKUP($A24,'Current month raw data'!$B:$Q,12,FALSE)</f>
        <v>3.4399549120815198</v>
      </c>
      <c r="J24" s="52">
        <f>VLOOKUP($A24,'Current month raw data'!$B:$Q,13,FALSE)</f>
        <v>13.231587709149199</v>
      </c>
      <c r="K24" s="52">
        <f>VLOOKUP($A24,'Current month raw data'!$B:$Q,14,FALSE)</f>
        <v>17.91279872254</v>
      </c>
      <c r="L24" s="52">
        <f>VLOOKUP($A24,'Current month raw data'!$B:$Q,15,FALSE)</f>
        <v>4.1341917993900301</v>
      </c>
      <c r="M24" s="57">
        <f>VLOOKUP($A24,'Current month raw data'!$B:$Q,16,FALSE)</f>
        <v>13.991541104943099</v>
      </c>
    </row>
    <row r="25" spans="1:13" x14ac:dyDescent="0.25">
      <c r="A25" s="24" t="s">
        <v>39</v>
      </c>
      <c r="B25" s="56">
        <f>VLOOKUP($A25,'Current month raw data'!$B:$Q,5,FALSE)</f>
        <v>42.332341712840901</v>
      </c>
      <c r="C25" s="52">
        <f>VLOOKUP($A25,'Current month raw data'!$B:$Q,6,FALSE)</f>
        <v>40.7375966798717</v>
      </c>
      <c r="D25" s="53">
        <f>VLOOKUP($A25,'Current month raw data'!$B:$Q,7,FALSE)</f>
        <v>93.152258721102896</v>
      </c>
      <c r="E25" s="53">
        <f>VLOOKUP($A25,'Current month raw data'!$B:$Q,8,FALSE)</f>
        <v>86.117264181523495</v>
      </c>
      <c r="F25" s="53">
        <f>VLOOKUP($A25,'Current month raw data'!$B:$Q,9,FALSE)</f>
        <v>39.433532475047002</v>
      </c>
      <c r="G25" s="53">
        <f>VLOOKUP($A25,'Current month raw data'!$B:$Q,10,FALSE)</f>
        <v>35.0821037540086</v>
      </c>
      <c r="H25" s="52">
        <f>VLOOKUP($A25,'Current month raw data'!$B:$Q,11,FALSE)</f>
        <v>3.9146762768094101</v>
      </c>
      <c r="I25" s="52">
        <f>VLOOKUP($A25,'Current month raw data'!$B:$Q,12,FALSE)</f>
        <v>8.1690873559924899</v>
      </c>
      <c r="J25" s="52">
        <f>VLOOKUP($A25,'Current month raw data'!$B:$Q,13,FALSE)</f>
        <v>12.403556957558701</v>
      </c>
      <c r="K25" s="52">
        <f>VLOOKUP($A25,'Current month raw data'!$B:$Q,14,FALSE)</f>
        <v>12.3816459328107</v>
      </c>
      <c r="L25" s="52">
        <f>VLOOKUP($A25,'Current month raw data'!$B:$Q,15,FALSE)</f>
        <v>-1.9493177387914201E-2</v>
      </c>
      <c r="M25" s="57">
        <f>VLOOKUP($A25,'Current month raw data'!$B:$Q,16,FALSE)</f>
        <v>3.8944200046307</v>
      </c>
    </row>
    <row r="26" spans="1:13" x14ac:dyDescent="0.25">
      <c r="A26" s="24" t="s">
        <v>38</v>
      </c>
      <c r="B26" s="56">
        <f>VLOOKUP($A26,'Current month raw data'!$B:$Q,5,FALSE)</f>
        <v>49.106432155470699</v>
      </c>
      <c r="C26" s="52">
        <f>VLOOKUP($A26,'Current month raw data'!$B:$Q,6,FALSE)</f>
        <v>43.7667484655286</v>
      </c>
      <c r="D26" s="53">
        <f>VLOOKUP($A26,'Current month raw data'!$B:$Q,7,FALSE)</f>
        <v>90.1977462928498</v>
      </c>
      <c r="E26" s="53">
        <f>VLOOKUP($A26,'Current month raw data'!$B:$Q,8,FALSE)</f>
        <v>92.715613570643001</v>
      </c>
      <c r="F26" s="53">
        <f>VLOOKUP($A26,'Current month raw data'!$B:$Q,9,FALSE)</f>
        <v>44.292895089061901</v>
      </c>
      <c r="G26" s="53">
        <f>VLOOKUP($A26,'Current month raw data'!$B:$Q,10,FALSE)</f>
        <v>40.5786093797348</v>
      </c>
      <c r="H26" s="52">
        <f>VLOOKUP($A26,'Current month raw data'!$B:$Q,11,FALSE)</f>
        <v>12.200320739265701</v>
      </c>
      <c r="I26" s="52">
        <f>VLOOKUP($A26,'Current month raw data'!$B:$Q,12,FALSE)</f>
        <v>-2.71568852410689</v>
      </c>
      <c r="J26" s="52">
        <f>VLOOKUP($A26,'Current month raw data'!$B:$Q,13,FALSE)</f>
        <v>9.1533095049384006</v>
      </c>
      <c r="K26" s="52">
        <f>VLOOKUP($A26,'Current month raw data'!$B:$Q,14,FALSE)</f>
        <v>9.9977447599038403</v>
      </c>
      <c r="L26" s="52">
        <f>VLOOKUP($A26,'Current month raw data'!$B:$Q,15,FALSE)</f>
        <v>0.77362313501565605</v>
      </c>
      <c r="M26" s="57">
        <f>VLOOKUP($A26,'Current month raw data'!$B:$Q,16,FALSE)</f>
        <v>13.068328378066401</v>
      </c>
    </row>
    <row r="27" spans="1:13" x14ac:dyDescent="0.25">
      <c r="A27" s="24" t="s">
        <v>35</v>
      </c>
      <c r="B27" s="56">
        <f>VLOOKUP($A27,'Current month raw data'!$B:$Q,5,FALSE)</f>
        <v>52.435897435897402</v>
      </c>
      <c r="C27" s="52">
        <f>VLOOKUP($A27,'Current month raw data'!$B:$Q,6,FALSE)</f>
        <v>47.337724677169597</v>
      </c>
      <c r="D27" s="53">
        <f>VLOOKUP($A27,'Current month raw data'!$B:$Q,7,FALSE)</f>
        <v>95.473843475713394</v>
      </c>
      <c r="E27" s="53">
        <f>VLOOKUP($A27,'Current month raw data'!$B:$Q,8,FALSE)</f>
        <v>86.086397589796405</v>
      </c>
      <c r="F27" s="53">
        <f>VLOOKUP($A27,'Current month raw data'!$B:$Q,9,FALSE)</f>
        <v>50.062566643034302</v>
      </c>
      <c r="G27" s="53">
        <f>VLOOKUP($A27,'Current month raw data'!$B:$Q,10,FALSE)</f>
        <v>40.751341875551397</v>
      </c>
      <c r="H27" s="52">
        <f>VLOOKUP($A27,'Current month raw data'!$B:$Q,11,FALSE)</f>
        <v>10.769788352727</v>
      </c>
      <c r="I27" s="52">
        <f>VLOOKUP($A27,'Current month raw data'!$B:$Q,12,FALSE)</f>
        <v>10.9046796575788</v>
      </c>
      <c r="J27" s="52">
        <f>VLOOKUP($A27,'Current month raw data'!$B:$Q,13,FALSE)</f>
        <v>22.848878929969999</v>
      </c>
      <c r="K27" s="52">
        <f>VLOOKUP($A27,'Current month raw data'!$B:$Q,14,FALSE)</f>
        <v>15.3887629378352</v>
      </c>
      <c r="L27" s="52">
        <f>VLOOKUP($A27,'Current month raw data'!$B:$Q,15,FALSE)</f>
        <v>-6.0725959057285301</v>
      </c>
      <c r="M27" s="57">
        <f>VLOOKUP($A27,'Current month raw data'!$B:$Q,16,FALSE)</f>
        <v>4.0431867204351404</v>
      </c>
    </row>
    <row r="28" spans="1:13" x14ac:dyDescent="0.25">
      <c r="A28" s="24" t="s">
        <v>36</v>
      </c>
      <c r="B28" s="56">
        <f>VLOOKUP($A28,'Current month raw data'!$B:$Q,5,FALSE)</f>
        <v>51.542360275117503</v>
      </c>
      <c r="C28" s="52">
        <f>VLOOKUP($A28,'Current month raw data'!$B:$Q,6,FALSE)</f>
        <v>50.937431250967499</v>
      </c>
      <c r="D28" s="53">
        <f>VLOOKUP($A28,'Current month raw data'!$B:$Q,7,FALSE)</f>
        <v>124.354885153228</v>
      </c>
      <c r="E28" s="53">
        <f>VLOOKUP($A28,'Current month raw data'!$B:$Q,8,FALSE)</f>
        <v>117.94146620811</v>
      </c>
      <c r="F28" s="53">
        <f>VLOOKUP($A28,'Current month raw data'!$B:$Q,9,FALSE)</f>
        <v>64.095442925385399</v>
      </c>
      <c r="G28" s="53">
        <f>VLOOKUP($A28,'Current month raw data'!$B:$Q,10,FALSE)</f>
        <v>60.076353266139201</v>
      </c>
      <c r="H28" s="52">
        <f>VLOOKUP($A28,'Current month raw data'!$B:$Q,11,FALSE)</f>
        <v>1.18759232512031</v>
      </c>
      <c r="I28" s="52">
        <f>VLOOKUP($A28,'Current month raw data'!$B:$Q,12,FALSE)</f>
        <v>5.4377982157704796</v>
      </c>
      <c r="J28" s="52">
        <f>VLOOKUP($A28,'Current month raw data'!$B:$Q,13,FALSE)</f>
        <v>6.6899694151568099</v>
      </c>
      <c r="K28" s="52">
        <f>VLOOKUP($A28,'Current month raw data'!$B:$Q,14,FALSE)</f>
        <v>13.3732511567478</v>
      </c>
      <c r="L28" s="52">
        <f>VLOOKUP($A28,'Current month raw data'!$B:$Q,15,FALSE)</f>
        <v>6.2642081333670099</v>
      </c>
      <c r="M28" s="57">
        <f>VLOOKUP($A28,'Current month raw data'!$B:$Q,16,FALSE)</f>
        <v>7.52619371350875</v>
      </c>
    </row>
    <row r="29" spans="1:13" x14ac:dyDescent="0.25">
      <c r="A29" s="24"/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25">
      <c r="A30" s="22" t="s">
        <v>48</v>
      </c>
      <c r="B30" s="56">
        <f>VLOOKUP($A30,'Current month raw data'!$B:$Q,5,FALSE)</f>
        <v>48.712654495865699</v>
      </c>
      <c r="C30" s="52">
        <f>VLOOKUP($A30,'Current month raw data'!$B:$Q,6,FALSE)</f>
        <v>48.128278611306598</v>
      </c>
      <c r="D30" s="53">
        <f>VLOOKUP($A30,'Current month raw data'!$B:$Q,7,FALSE)</f>
        <v>94.062686598059997</v>
      </c>
      <c r="E30" s="53">
        <f>VLOOKUP($A30,'Current month raw data'!$B:$Q,8,FALSE)</f>
        <v>87.372791548193007</v>
      </c>
      <c r="F30" s="53">
        <f>VLOOKUP($A30,'Current month raw data'!$B:$Q,9,FALSE)</f>
        <v>45.820431532041901</v>
      </c>
      <c r="G30" s="53">
        <f>VLOOKUP($A30,'Current month raw data'!$B:$Q,10,FALSE)</f>
        <v>42.051020546790497</v>
      </c>
      <c r="H30" s="52">
        <f>VLOOKUP($A30,'Current month raw data'!$B:$Q,11,FALSE)</f>
        <v>1.2142048322121599</v>
      </c>
      <c r="I30" s="52">
        <f>VLOOKUP($A30,'Current month raw data'!$B:$Q,12,FALSE)</f>
        <v>7.6567257739236299</v>
      </c>
      <c r="J30" s="52">
        <f>VLOOKUP($A30,'Current month raw data'!$B:$Q,13,FALSE)</f>
        <v>8.9638989404720206</v>
      </c>
      <c r="K30" s="52">
        <f>VLOOKUP($A30,'Current month raw data'!$B:$Q,14,FALSE)</f>
        <v>12.5145209163988</v>
      </c>
      <c r="L30" s="52">
        <f>VLOOKUP($A30,'Current month raw data'!$B:$Q,15,FALSE)</f>
        <v>3.2585305871503198</v>
      </c>
      <c r="M30" s="57">
        <f>VLOOKUP($A30,'Current month raw data'!$B:$Q,16,FALSE)</f>
        <v>4.5123006552107796</v>
      </c>
    </row>
    <row r="31" spans="1:13" x14ac:dyDescent="0.25">
      <c r="A31" s="22"/>
      <c r="B31" s="23"/>
      <c r="C31" s="54"/>
      <c r="D31" s="55"/>
      <c r="E31" s="55"/>
      <c r="F31" s="55"/>
      <c r="G31" s="55"/>
      <c r="H31" s="54"/>
      <c r="I31" s="54"/>
      <c r="J31" s="54"/>
      <c r="K31" s="54"/>
      <c r="L31" s="54"/>
      <c r="M31" s="58"/>
    </row>
    <row r="32" spans="1:13" x14ac:dyDescent="0.25">
      <c r="A32" s="22" t="s">
        <v>49</v>
      </c>
      <c r="B32" s="56">
        <f>VLOOKUP($A32,'Current month raw data'!$B:$Q,5,FALSE)</f>
        <v>52.013677373205901</v>
      </c>
      <c r="C32" s="52">
        <f>VLOOKUP($A32,'Current month raw data'!$B:$Q,6,FALSE)</f>
        <v>59.635514426644498</v>
      </c>
      <c r="D32" s="53">
        <f>VLOOKUP($A32,'Current month raw data'!$B:$Q,7,FALSE)</f>
        <v>99.980730968455603</v>
      </c>
      <c r="E32" s="53">
        <f>VLOOKUP($A32,'Current month raw data'!$B:$Q,8,FALSE)</f>
        <v>94.184742273768606</v>
      </c>
      <c r="F32" s="53">
        <f>VLOOKUP($A32,'Current month raw data'!$B:$Q,9,FALSE)</f>
        <v>52.003654841305497</v>
      </c>
      <c r="G32" s="53">
        <f>VLOOKUP($A32,'Current month raw data'!$B:$Q,10,FALSE)</f>
        <v>56.167555566371199</v>
      </c>
      <c r="H32" s="52">
        <f>VLOOKUP($A32,'Current month raw data'!$B:$Q,11,FALSE)</f>
        <v>-12.780701443959</v>
      </c>
      <c r="I32" s="52">
        <f>VLOOKUP($A32,'Current month raw data'!$B:$Q,12,FALSE)</f>
        <v>6.1538509898341003</v>
      </c>
      <c r="J32" s="52">
        <f>VLOOKUP($A32,'Current month raw data'!$B:$Q,13,FALSE)</f>
        <v>-7.4133557764417901</v>
      </c>
      <c r="K32" s="52">
        <f>VLOOKUP($A32,'Current month raw data'!$B:$Q,14,FALSE)</f>
        <v>-6.5864655844587299</v>
      </c>
      <c r="L32" s="52">
        <f>VLOOKUP($A32,'Current month raw data'!$B:$Q,15,FALSE)</f>
        <v>0.89309878213802396</v>
      </c>
      <c r="M32" s="57">
        <f>VLOOKUP($A32,'Current month raw data'!$B:$Q,16,FALSE)</f>
        <v>-12.0017469507657</v>
      </c>
    </row>
    <row r="33" spans="1:13" x14ac:dyDescent="0.25">
      <c r="A33" s="24" t="s">
        <v>34</v>
      </c>
      <c r="B33" s="56">
        <f>VLOOKUP($A33,'Current month raw data'!$B:$Q,5,FALSE)</f>
        <v>48.570151647799896</v>
      </c>
      <c r="C33" s="52">
        <f>VLOOKUP($A33,'Current month raw data'!$B:$Q,6,FALSE)</f>
        <v>63.7822220272379</v>
      </c>
      <c r="D33" s="53">
        <f>VLOOKUP($A33,'Current month raw data'!$B:$Q,7,FALSE)</f>
        <v>80.794345627347596</v>
      </c>
      <c r="E33" s="53">
        <f>VLOOKUP($A33,'Current month raw data'!$B:$Q,8,FALSE)</f>
        <v>82.940005927148704</v>
      </c>
      <c r="F33" s="53">
        <f>VLOOKUP($A33,'Current month raw data'!$B:$Q,9,FALSE)</f>
        <v>39.241936194050403</v>
      </c>
      <c r="G33" s="53">
        <f>VLOOKUP($A33,'Current month raw data'!$B:$Q,10,FALSE)</f>
        <v>52.900978729858203</v>
      </c>
      <c r="H33" s="52">
        <f>VLOOKUP($A33,'Current month raw data'!$B:$Q,11,FALSE)</f>
        <v>-23.850016346156199</v>
      </c>
      <c r="I33" s="52">
        <f>VLOOKUP($A33,'Current month raw data'!$B:$Q,12,FALSE)</f>
        <v>-2.5870028291120799</v>
      </c>
      <c r="J33" s="52">
        <f>VLOOKUP($A33,'Current month raw data'!$B:$Q,13,FALSE)</f>
        <v>-25.820018577649599</v>
      </c>
      <c r="K33" s="52">
        <f>VLOOKUP($A33,'Current month raw data'!$B:$Q,14,FALSE)</f>
        <v>-24.061720980306099</v>
      </c>
      <c r="L33" s="52">
        <f>VLOOKUP($A33,'Current month raw data'!$B:$Q,15,FALSE)</f>
        <v>2.3703128035748899</v>
      </c>
      <c r="M33" s="57">
        <f>VLOOKUP($A33,'Current month raw data'!$B:$Q,16,FALSE)</f>
        <v>-22.045023533689001</v>
      </c>
    </row>
    <row r="34" spans="1:13" x14ac:dyDescent="0.25">
      <c r="A34" s="24" t="s">
        <v>31</v>
      </c>
      <c r="B34" s="56">
        <f>VLOOKUP($A34,'Current month raw data'!$B:$Q,5,FALSE)</f>
        <v>50.844275393579899</v>
      </c>
      <c r="C34" s="52">
        <f>VLOOKUP($A34,'Current month raw data'!$B:$Q,6,FALSE)</f>
        <v>58.130586126524001</v>
      </c>
      <c r="D34" s="53">
        <f>VLOOKUP($A34,'Current month raw data'!$B:$Q,7,FALSE)</f>
        <v>133.047156275768</v>
      </c>
      <c r="E34" s="53">
        <f>VLOOKUP($A34,'Current month raw data'!$B:$Q,8,FALSE)</f>
        <v>121.05474353307601</v>
      </c>
      <c r="F34" s="53">
        <f>VLOOKUP($A34,'Current month raw data'!$B:$Q,9,FALSE)</f>
        <v>67.646862540178205</v>
      </c>
      <c r="G34" s="53">
        <f>VLOOKUP($A34,'Current month raw data'!$B:$Q,10,FALSE)</f>
        <v>70.369831949737801</v>
      </c>
      <c r="H34" s="52">
        <f>VLOOKUP($A34,'Current month raw data'!$B:$Q,11,FALSE)</f>
        <v>-12.5343837357584</v>
      </c>
      <c r="I34" s="52">
        <f>VLOOKUP($A34,'Current month raw data'!$B:$Q,12,FALSE)</f>
        <v>9.9066029076463202</v>
      </c>
      <c r="J34" s="52">
        <f>VLOOKUP($A34,'Current month raw data'!$B:$Q,13,FALSE)</f>
        <v>-3.8695124517342698</v>
      </c>
      <c r="K34" s="52">
        <f>VLOOKUP($A34,'Current month raw data'!$B:$Q,14,FALSE)</f>
        <v>-3.2132072077104499</v>
      </c>
      <c r="L34" s="52">
        <f>VLOOKUP($A34,'Current month raw data'!$B:$Q,15,FALSE)</f>
        <v>0.68272330741513299</v>
      </c>
      <c r="M34" s="57">
        <f>VLOOKUP($A34,'Current month raw data'!$B:$Q,16,FALSE)</f>
        <v>-11.9372355875481</v>
      </c>
    </row>
    <row r="35" spans="1:13" x14ac:dyDescent="0.25">
      <c r="A35" s="24" t="s">
        <v>32</v>
      </c>
      <c r="B35" s="56">
        <f>VLOOKUP($A35,'Current month raw data'!$B:$Q,5,FALSE)</f>
        <v>52.901701460468601</v>
      </c>
      <c r="C35" s="52">
        <f>VLOOKUP($A35,'Current month raw data'!$B:$Q,6,FALSE)</f>
        <v>58.433752505923003</v>
      </c>
      <c r="D35" s="53">
        <f>VLOOKUP($A35,'Current month raw data'!$B:$Q,7,FALSE)</f>
        <v>94.771268326484105</v>
      </c>
      <c r="E35" s="53">
        <f>VLOOKUP($A35,'Current month raw data'!$B:$Q,8,FALSE)</f>
        <v>88.162441661000599</v>
      </c>
      <c r="F35" s="53">
        <f>VLOOKUP($A35,'Current month raw data'!$B:$Q,9,FALSE)</f>
        <v>50.135613440376197</v>
      </c>
      <c r="G35" s="53">
        <f>VLOOKUP($A35,'Current month raw data'!$B:$Q,10,FALSE)</f>
        <v>51.516622963367901</v>
      </c>
      <c r="H35" s="52">
        <f>VLOOKUP($A35,'Current month raw data'!$B:$Q,11,FALSE)</f>
        <v>-9.4672185307519108</v>
      </c>
      <c r="I35" s="52">
        <f>VLOOKUP($A35,'Current month raw data'!$B:$Q,12,FALSE)</f>
        <v>7.4961928696297901</v>
      </c>
      <c r="J35" s="52">
        <f>VLOOKUP($A35,'Current month raw data'!$B:$Q,13,FALSE)</f>
        <v>-2.68070662157661</v>
      </c>
      <c r="K35" s="52">
        <f>VLOOKUP($A35,'Current month raw data'!$B:$Q,14,FALSE)</f>
        <v>-2.26283846921728</v>
      </c>
      <c r="L35" s="52">
        <f>VLOOKUP($A35,'Current month raw data'!$B:$Q,15,FALSE)</f>
        <v>0.42937853107344598</v>
      </c>
      <c r="M35" s="57">
        <f>VLOOKUP($A35,'Current month raw data'!$B:$Q,16,FALSE)</f>
        <v>-9.0784902035393191</v>
      </c>
    </row>
    <row r="36" spans="1:13" x14ac:dyDescent="0.25">
      <c r="A36" s="24" t="s">
        <v>33</v>
      </c>
      <c r="B36" s="56">
        <f>VLOOKUP($A36,'Current month raw data'!$B:$Q,5,FALSE)</f>
        <v>57.685467197260998</v>
      </c>
      <c r="C36" s="52">
        <f>VLOOKUP($A36,'Current month raw data'!$B:$Q,6,FALSE)</f>
        <v>58.679644048943203</v>
      </c>
      <c r="D36" s="53">
        <f>VLOOKUP($A36,'Current month raw data'!$B:$Q,7,FALSE)</f>
        <v>90.625173720011503</v>
      </c>
      <c r="E36" s="53">
        <f>VLOOKUP($A36,'Current month raw data'!$B:$Q,8,FALSE)</f>
        <v>85.779104522965497</v>
      </c>
      <c r="F36" s="53">
        <f>VLOOKUP($A36,'Current month raw data'!$B:$Q,9,FALSE)</f>
        <v>52.277554858718098</v>
      </c>
      <c r="G36" s="53">
        <f>VLOOKUP($A36,'Current month raw data'!$B:$Q,10,FALSE)</f>
        <v>50.334873202447099</v>
      </c>
      <c r="H36" s="52">
        <f>VLOOKUP($A36,'Current month raw data'!$B:$Q,11,FALSE)</f>
        <v>-1.69424485747218</v>
      </c>
      <c r="I36" s="52">
        <f>VLOOKUP($A36,'Current month raw data'!$B:$Q,12,FALSE)</f>
        <v>5.6494751536472503</v>
      </c>
      <c r="J36" s="52">
        <f>VLOOKUP($A36,'Current month raw data'!$B:$Q,13,FALSE)</f>
        <v>3.8595143539102201</v>
      </c>
      <c r="K36" s="52">
        <f>VLOOKUP($A36,'Current month raw data'!$B:$Q,14,FALSE)</f>
        <v>3.9311416051887802</v>
      </c>
      <c r="L36" s="52">
        <f>VLOOKUP($A36,'Current month raw data'!$B:$Q,15,FALSE)</f>
        <v>6.8965517241379296E-2</v>
      </c>
      <c r="M36" s="57">
        <f>VLOOKUP($A36,'Current month raw data'!$B:$Q,16,FALSE)</f>
        <v>-1.62644778496009</v>
      </c>
    </row>
    <row r="37" spans="1:13" x14ac:dyDescent="0.2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25">
      <c r="A38" s="22" t="s">
        <v>50</v>
      </c>
      <c r="B38" s="23"/>
      <c r="C38" s="54"/>
      <c r="D38" s="55"/>
      <c r="E38" s="55"/>
      <c r="F38" s="55"/>
      <c r="G38" s="55"/>
      <c r="H38" s="54"/>
      <c r="I38" s="54"/>
      <c r="J38" s="54"/>
      <c r="K38" s="54"/>
      <c r="L38" s="54"/>
      <c r="M38" s="58"/>
    </row>
    <row r="39" spans="1:13" x14ac:dyDescent="0.25">
      <c r="A39" s="24" t="s">
        <v>51</v>
      </c>
      <c r="B39" s="56">
        <f>VLOOKUP($A39,'Current month raw data'!$B:$Q,5,FALSE)</f>
        <v>50.673933529365499</v>
      </c>
      <c r="C39" s="52">
        <f>VLOOKUP($A39,'Current month raw data'!$B:$Q,6,FALSE)</f>
        <v>56.580816062078</v>
      </c>
      <c r="D39" s="53">
        <f>VLOOKUP($A39,'Current month raw data'!$B:$Q,7,FALSE)</f>
        <v>103.32047358304899</v>
      </c>
      <c r="E39" s="53">
        <f>VLOOKUP($A39,'Current month raw data'!$B:$Q,8,FALSE)</f>
        <v>97.579212268470201</v>
      </c>
      <c r="F39" s="53">
        <f>VLOOKUP($A39,'Current month raw data'!$B:$Q,9,FALSE)</f>
        <v>52.356548105700298</v>
      </c>
      <c r="G39" s="53">
        <f>VLOOKUP($A39,'Current month raw data'!$B:$Q,10,FALSE)</f>
        <v>55.2111146084479</v>
      </c>
      <c r="H39" s="52">
        <f>VLOOKUP($A39,'Current month raw data'!$B:$Q,11,FALSE)</f>
        <v>-10.4397266491026</v>
      </c>
      <c r="I39" s="52">
        <f>VLOOKUP($A39,'Current month raw data'!$B:$Q,12,FALSE)</f>
        <v>5.8836930337001503</v>
      </c>
      <c r="J39" s="52">
        <f>VLOOKUP($A39,'Current month raw data'!$B:$Q,13,FALSE)</f>
        <v>-5.1702750849930803</v>
      </c>
      <c r="K39" s="52">
        <f>VLOOKUP($A39,'Current month raw data'!$B:$Q,14,FALSE)</f>
        <v>-5.9556736717887304</v>
      </c>
      <c r="L39" s="52">
        <f>VLOOKUP($A39,'Current month raw data'!$B:$Q,15,FALSE)</f>
        <v>-0.82821983033229296</v>
      </c>
      <c r="M39" s="57">
        <f>VLOOKUP($A39,'Current month raw data'!$B:$Q,16,FALSE)</f>
        <v>-11.181482593094501</v>
      </c>
    </row>
    <row r="40" spans="1:13" x14ac:dyDescent="0.25">
      <c r="A40" s="24" t="s">
        <v>52</v>
      </c>
      <c r="B40" s="56">
        <f>VLOOKUP($A40,'Current month raw data'!$B:$Q,5,FALSE)</f>
        <v>45.604576631622997</v>
      </c>
      <c r="C40" s="52">
        <f>VLOOKUP($A40,'Current month raw data'!$B:$Q,6,FALSE)</f>
        <v>46.718782759756699</v>
      </c>
      <c r="D40" s="53">
        <f>VLOOKUP($A40,'Current month raw data'!$B:$Q,7,FALSE)</f>
        <v>97.731758833574105</v>
      </c>
      <c r="E40" s="53">
        <f>VLOOKUP($A40,'Current month raw data'!$B:$Q,8,FALSE)</f>
        <v>93.394037056032801</v>
      </c>
      <c r="F40" s="53">
        <f>VLOOKUP($A40,'Current month raw data'!$B:$Q,9,FALSE)</f>
        <v>44.570154850690301</v>
      </c>
      <c r="G40" s="53">
        <f>VLOOKUP($A40,'Current month raw data'!$B:$Q,10,FALSE)</f>
        <v>43.632557282774698</v>
      </c>
      <c r="H40" s="52">
        <f>VLOOKUP($A40,'Current month raw data'!$B:$Q,11,FALSE)</f>
        <v>-2.3849211437363702</v>
      </c>
      <c r="I40" s="52">
        <f>VLOOKUP($A40,'Current month raw data'!$B:$Q,12,FALSE)</f>
        <v>4.6445382534849102</v>
      </c>
      <c r="J40" s="52">
        <f>VLOOKUP($A40,'Current month raw data'!$B:$Q,13,FALSE)</f>
        <v>2.1488485349122501</v>
      </c>
      <c r="K40" s="52">
        <f>VLOOKUP($A40,'Current month raw data'!$B:$Q,14,FALSE)</f>
        <v>2.1488485349122501</v>
      </c>
      <c r="L40" s="52">
        <f>VLOOKUP($A40,'Current month raw data'!$B:$Q,15,FALSE)</f>
        <v>0</v>
      </c>
      <c r="M40" s="57">
        <f>VLOOKUP($A40,'Current month raw data'!$B:$Q,16,FALSE)</f>
        <v>-2.3849211437363702</v>
      </c>
    </row>
    <row r="41" spans="1:13" x14ac:dyDescent="0.25">
      <c r="A41" s="24" t="s">
        <v>53</v>
      </c>
      <c r="B41" s="56">
        <f>VLOOKUP($A41,'Current month raw data'!$B:$Q,5,FALSE)</f>
        <v>39.229811237820797</v>
      </c>
      <c r="C41" s="52">
        <f>VLOOKUP($A41,'Current month raw data'!$B:$Q,6,FALSE)</f>
        <v>40.305578854305899</v>
      </c>
      <c r="D41" s="53">
        <f>VLOOKUP($A41,'Current month raw data'!$B:$Q,7,FALSE)</f>
        <v>103.87392592592499</v>
      </c>
      <c r="E41" s="53">
        <f>VLOOKUP($A41,'Current month raw data'!$B:$Q,8,FALSE)</f>
        <v>97.4990838020247</v>
      </c>
      <c r="F41" s="53">
        <f>VLOOKUP($A41,'Current month raw data'!$B:$Q,9,FALSE)</f>
        <v>40.749545066054502</v>
      </c>
      <c r="G41" s="53">
        <f>VLOOKUP($A41,'Current month raw data'!$B:$Q,10,FALSE)</f>
        <v>39.297570104050898</v>
      </c>
      <c r="H41" s="52">
        <f>VLOOKUP($A41,'Current month raw data'!$B:$Q,11,FALSE)</f>
        <v>-2.66902907007933</v>
      </c>
      <c r="I41" s="52">
        <f>VLOOKUP($A41,'Current month raw data'!$B:$Q,12,FALSE)</f>
        <v>6.5383610545977104</v>
      </c>
      <c r="J41" s="52">
        <f>VLOOKUP($A41,'Current month raw data'!$B:$Q,13,FALSE)</f>
        <v>3.6948212272644199</v>
      </c>
      <c r="K41" s="52">
        <f>VLOOKUP($A41,'Current month raw data'!$B:$Q,14,FALSE)</f>
        <v>-3.7379769211410299</v>
      </c>
      <c r="L41" s="52">
        <f>VLOOKUP($A41,'Current month raw data'!$B:$Q,15,FALSE)</f>
        <v>-7.16795502459592</v>
      </c>
      <c r="M41" s="57">
        <f>VLOOKUP($A41,'Current month raw data'!$B:$Q,16,FALSE)</f>
        <v>-9.6456692913385798</v>
      </c>
    </row>
    <row r="42" spans="1:13" x14ac:dyDescent="0.25">
      <c r="A42" s="24" t="s">
        <v>54</v>
      </c>
      <c r="B42" s="56">
        <f>VLOOKUP($A42,'Current month raw data'!$B:$Q,5,FALSE)</f>
        <v>50.854546564459397</v>
      </c>
      <c r="C42" s="52">
        <f>VLOOKUP($A42,'Current month raw data'!$B:$Q,6,FALSE)</f>
        <v>50.906545747499997</v>
      </c>
      <c r="D42" s="53">
        <f>VLOOKUP($A42,'Current month raw data'!$B:$Q,7,FALSE)</f>
        <v>105.657704546389</v>
      </c>
      <c r="E42" s="53">
        <f>VLOOKUP($A42,'Current month raw data'!$B:$Q,8,FALSE)</f>
        <v>100.093184836164</v>
      </c>
      <c r="F42" s="53">
        <f>VLOOKUP($A42,'Current month raw data'!$B:$Q,9,FALSE)</f>
        <v>53.731746557482801</v>
      </c>
      <c r="G42" s="53">
        <f>VLOOKUP($A42,'Current month raw data'!$B:$Q,10,FALSE)</f>
        <v>50.953982928751699</v>
      </c>
      <c r="H42" s="52">
        <f>VLOOKUP($A42,'Current month raw data'!$B:$Q,11,FALSE)</f>
        <v>-0.102146359131327</v>
      </c>
      <c r="I42" s="52">
        <f>VLOOKUP($A42,'Current month raw data'!$B:$Q,12,FALSE)</f>
        <v>5.5593392490545304</v>
      </c>
      <c r="J42" s="52">
        <f>VLOOKUP($A42,'Current month raw data'!$B:$Q,13,FALSE)</f>
        <v>5.4515142272885297</v>
      </c>
      <c r="K42" s="52">
        <f>VLOOKUP($A42,'Current month raw data'!$B:$Q,14,FALSE)</f>
        <v>5.2012382347322603</v>
      </c>
      <c r="L42" s="52">
        <f>VLOOKUP($A42,'Current month raw data'!$B:$Q,15,FALSE)</f>
        <v>-0.23733750471977899</v>
      </c>
      <c r="M42" s="57">
        <f>VLOOKUP($A42,'Current month raw data'!$B:$Q,16,FALSE)</f>
        <v>-0.33924143223118303</v>
      </c>
    </row>
    <row r="43" spans="1:13" x14ac:dyDescent="0.25">
      <c r="A43" s="25" t="s">
        <v>55</v>
      </c>
      <c r="B43" s="56">
        <f>VLOOKUP($A43,'Current month raw data'!$B:$Q,5,FALSE)</f>
        <v>52.284157956306203</v>
      </c>
      <c r="C43" s="52">
        <f>VLOOKUP($A43,'Current month raw data'!$B:$Q,6,FALSE)</f>
        <v>47.687195709338901</v>
      </c>
      <c r="D43" s="53">
        <f>VLOOKUP($A43,'Current month raw data'!$B:$Q,7,FALSE)</f>
        <v>119.70162235221299</v>
      </c>
      <c r="E43" s="53">
        <f>VLOOKUP($A43,'Current month raw data'!$B:$Q,8,FALSE)</f>
        <v>103.792429000596</v>
      </c>
      <c r="F43" s="53">
        <f>VLOOKUP($A43,'Current month raw data'!$B:$Q,9,FALSE)</f>
        <v>62.584985306892499</v>
      </c>
      <c r="G43" s="53">
        <f>VLOOKUP($A43,'Current month raw data'!$B:$Q,10,FALSE)</f>
        <v>49.495698748991103</v>
      </c>
      <c r="H43" s="52">
        <f>VLOOKUP($A43,'Current month raw data'!$B:$Q,11,FALSE)</f>
        <v>9.6398250695773999</v>
      </c>
      <c r="I43" s="52">
        <f>VLOOKUP($A43,'Current month raw data'!$B:$Q,12,FALSE)</f>
        <v>15.327893859701</v>
      </c>
      <c r="J43" s="52">
        <f>VLOOKUP($A43,'Current month raw data'!$B:$Q,13,FALSE)</f>
        <v>26.4453010842041</v>
      </c>
      <c r="K43" s="52">
        <f>VLOOKUP($A43,'Current month raw data'!$B:$Q,14,FALSE)</f>
        <v>25.723266778174501</v>
      </c>
      <c r="L43" s="52">
        <f>VLOOKUP($A43,'Current month raw data'!$B:$Q,15,FALSE)</f>
        <v>-0.57102502017756196</v>
      </c>
      <c r="M43" s="57">
        <f>VLOOKUP($A43,'Current month raw data'!$B:$Q,16,FALSE)</f>
        <v>9.0137542363512004</v>
      </c>
    </row>
    <row r="44" spans="1:13" x14ac:dyDescent="0.25">
      <c r="A44" s="24" t="s">
        <v>56</v>
      </c>
      <c r="B44" s="56">
        <f>VLOOKUP($A44,'Current month raw data'!$B:$Q,5,FALSE)</f>
        <v>45.531676243716902</v>
      </c>
      <c r="C44" s="52">
        <f>VLOOKUP($A44,'Current month raw data'!$B:$Q,6,FALSE)</f>
        <v>44.358794464928103</v>
      </c>
      <c r="D44" s="53">
        <f>VLOOKUP($A44,'Current month raw data'!$B:$Q,7,FALSE)</f>
        <v>93.533964260072807</v>
      </c>
      <c r="E44" s="53">
        <f>VLOOKUP($A44,'Current month raw data'!$B:$Q,8,FALSE)</f>
        <v>92.491544197816594</v>
      </c>
      <c r="F44" s="53">
        <f>VLOOKUP($A44,'Current month raw data'!$B:$Q,9,FALSE)</f>
        <v>42.587581784810197</v>
      </c>
      <c r="G44" s="53">
        <f>VLOOKUP($A44,'Current month raw data'!$B:$Q,10,FALSE)</f>
        <v>41.028133988147601</v>
      </c>
      <c r="H44" s="52">
        <f>VLOOKUP($A44,'Current month raw data'!$B:$Q,11,FALSE)</f>
        <v>2.6440794727100498</v>
      </c>
      <c r="I44" s="52">
        <f>VLOOKUP($A44,'Current month raw data'!$B:$Q,12,FALSE)</f>
        <v>1.12704363549891</v>
      </c>
      <c r="J44" s="52">
        <f>VLOOKUP($A44,'Current month raw data'!$B:$Q,13,FALSE)</f>
        <v>3.8009230376236802</v>
      </c>
      <c r="K44" s="52">
        <f>VLOOKUP($A44,'Current month raw data'!$B:$Q,14,FALSE)</f>
        <v>3.3301923362036399</v>
      </c>
      <c r="L44" s="52">
        <f>VLOOKUP($A44,'Current month raw data'!$B:$Q,15,FALSE)</f>
        <v>-0.45349375289217903</v>
      </c>
      <c r="M44" s="57">
        <f>VLOOKUP($A44,'Current month raw data'!$B:$Q,16,FALSE)</f>
        <v>2.17859498458763</v>
      </c>
    </row>
    <row r="45" spans="1:13" x14ac:dyDescent="0.25">
      <c r="A45" s="24" t="s">
        <v>57</v>
      </c>
      <c r="B45" s="56">
        <f>VLOOKUP($A45,'Current month raw data'!$B:$Q,5,FALSE)</f>
        <v>45.721201649578603</v>
      </c>
      <c r="C45" s="52">
        <f>VLOOKUP($A45,'Current month raw data'!$B:$Q,6,FALSE)</f>
        <v>45.7169862053793</v>
      </c>
      <c r="D45" s="53">
        <f>VLOOKUP($A45,'Current month raw data'!$B:$Q,7,FALSE)</f>
        <v>88.621518387137002</v>
      </c>
      <c r="E45" s="53">
        <f>VLOOKUP($A45,'Current month raw data'!$B:$Q,8,FALSE)</f>
        <v>86.901850716475295</v>
      </c>
      <c r="F45" s="53">
        <f>VLOOKUP($A45,'Current month raw data'!$B:$Q,9,FALSE)</f>
        <v>40.518823126701299</v>
      </c>
      <c r="G45" s="53">
        <f>VLOOKUP($A45,'Current month raw data'!$B:$Q,10,FALSE)</f>
        <v>39.728907104270299</v>
      </c>
      <c r="H45" s="52">
        <f>VLOOKUP($A45,'Current month raw data'!$B:$Q,11,FALSE)</f>
        <v>9.2207394870060903E-3</v>
      </c>
      <c r="I45" s="52">
        <f>VLOOKUP($A45,'Current month raw data'!$B:$Q,12,FALSE)</f>
        <v>1.9788619649450401</v>
      </c>
      <c r="J45" s="52">
        <f>VLOOKUP($A45,'Current month raw data'!$B:$Q,13,FALSE)</f>
        <v>1.98826517013864</v>
      </c>
      <c r="K45" s="52">
        <f>VLOOKUP($A45,'Current month raw data'!$B:$Q,14,FALSE)</f>
        <v>1.9625040523891799</v>
      </c>
      <c r="L45" s="52">
        <f>VLOOKUP($A45,'Current month raw data'!$B:$Q,15,FALSE)</f>
        <v>-2.52589037635766E-2</v>
      </c>
      <c r="M45" s="57">
        <f>VLOOKUP($A45,'Current month raw data'!$B:$Q,16,FALSE)</f>
        <v>-1.6040493334283801E-2</v>
      </c>
    </row>
    <row r="46" spans="1:13" x14ac:dyDescent="0.25">
      <c r="A46" s="25" t="s">
        <v>58</v>
      </c>
      <c r="B46" s="56">
        <f>VLOOKUP($A46,'Current month raw data'!$B:$Q,5,FALSE)</f>
        <v>42.260590406505301</v>
      </c>
      <c r="C46" s="52">
        <f>VLOOKUP($A46,'Current month raw data'!$B:$Q,6,FALSE)</f>
        <v>41.670406549758603</v>
      </c>
      <c r="D46" s="53">
        <f>VLOOKUP($A46,'Current month raw data'!$B:$Q,7,FALSE)</f>
        <v>100.665778544711</v>
      </c>
      <c r="E46" s="53">
        <f>VLOOKUP($A46,'Current month raw data'!$B:$Q,8,FALSE)</f>
        <v>94.9060110114644</v>
      </c>
      <c r="F46" s="53">
        <f>VLOOKUP($A46,'Current month raw data'!$B:$Q,9,FALSE)</f>
        <v>42.5419523503002</v>
      </c>
      <c r="G46" s="53">
        <f>VLOOKUP($A46,'Current month raw data'!$B:$Q,10,FALSE)</f>
        <v>39.547720628635901</v>
      </c>
      <c r="H46" s="52">
        <f>VLOOKUP($A46,'Current month raw data'!$B:$Q,11,FALSE)</f>
        <v>1.4163141318096599</v>
      </c>
      <c r="I46" s="52">
        <f>VLOOKUP($A46,'Current month raw data'!$B:$Q,12,FALSE)</f>
        <v>6.0689175236236599</v>
      </c>
      <c r="J46" s="52">
        <f>VLOOKUP($A46,'Current month raw data'!$B:$Q,13,FALSE)</f>
        <v>7.5711865919682699</v>
      </c>
      <c r="K46" s="52">
        <f>VLOOKUP($A46,'Current month raw data'!$B:$Q,14,FALSE)</f>
        <v>10.746152052425501</v>
      </c>
      <c r="L46" s="52">
        <f>VLOOKUP($A46,'Current month raw data'!$B:$Q,15,FALSE)</f>
        <v>2.9515017552984002</v>
      </c>
      <c r="M46" s="57">
        <f>VLOOKUP($A46,'Current month raw data'!$B:$Q,16,FALSE)</f>
        <v>4.4096184235689604</v>
      </c>
    </row>
    <row r="47" spans="1:13" x14ac:dyDescent="0.25">
      <c r="A47" s="24" t="s">
        <v>59</v>
      </c>
      <c r="B47" s="56">
        <f>VLOOKUP($A47,'Current month raw data'!$B:$Q,5,FALSE)</f>
        <v>42.566204421414703</v>
      </c>
      <c r="C47" s="52">
        <f>VLOOKUP($A47,'Current month raw data'!$B:$Q,6,FALSE)</f>
        <v>44.9000828218904</v>
      </c>
      <c r="D47" s="53">
        <f>VLOOKUP($A47,'Current month raw data'!$B:$Q,7,FALSE)</f>
        <v>85.663074735581702</v>
      </c>
      <c r="E47" s="53">
        <f>VLOOKUP($A47,'Current month raw data'!$B:$Q,8,FALSE)</f>
        <v>81.041795866244101</v>
      </c>
      <c r="F47" s="53">
        <f>VLOOKUP($A47,'Current month raw data'!$B:$Q,9,FALSE)</f>
        <v>36.463519505617001</v>
      </c>
      <c r="G47" s="53">
        <f>VLOOKUP($A47,'Current month raw data'!$B:$Q,10,FALSE)</f>
        <v>36.387833464290999</v>
      </c>
      <c r="H47" s="52">
        <f>VLOOKUP($A47,'Current month raw data'!$B:$Q,11,FALSE)</f>
        <v>-5.19793785177127</v>
      </c>
      <c r="I47" s="52">
        <f>VLOOKUP($A47,'Current month raw data'!$B:$Q,12,FALSE)</f>
        <v>5.7023401566332304</v>
      </c>
      <c r="J47" s="52">
        <f>VLOOKUP($A47,'Current month raw data'!$B:$Q,13,FALSE)</f>
        <v>0.207998207423571</v>
      </c>
      <c r="K47" s="52">
        <f>VLOOKUP($A47,'Current month raw data'!$B:$Q,14,FALSE)</f>
        <v>0.207998207423571</v>
      </c>
      <c r="L47" s="52">
        <f>VLOOKUP($A47,'Current month raw data'!$B:$Q,15,FALSE)</f>
        <v>0</v>
      </c>
      <c r="M47" s="57">
        <f>VLOOKUP($A47,'Current month raw data'!$B:$Q,16,FALSE)</f>
        <v>-5.19793785177127</v>
      </c>
    </row>
    <row r="48" spans="1:13" ht="15" thickBot="1" x14ac:dyDescent="0.3">
      <c r="A48" s="24" t="s">
        <v>60</v>
      </c>
      <c r="B48" s="59">
        <f>VLOOKUP($A48,'Current month raw data'!$B:$Q,5,FALSE)</f>
        <v>49.140981588799399</v>
      </c>
      <c r="C48" s="60">
        <f>VLOOKUP($A48,'Current month raw data'!$B:$Q,6,FALSE)</f>
        <v>45.702775876426102</v>
      </c>
      <c r="D48" s="61">
        <f>VLOOKUP($A48,'Current month raw data'!$B:$Q,7,FALSE)</f>
        <v>106.037646534221</v>
      </c>
      <c r="E48" s="61">
        <f>VLOOKUP($A48,'Current month raw data'!$B:$Q,8,FALSE)</f>
        <v>102.25004712481299</v>
      </c>
      <c r="F48" s="61">
        <f>VLOOKUP($A48,'Current month raw data'!$B:$Q,9,FALSE)</f>
        <v>52.107940360577899</v>
      </c>
      <c r="G48" s="61">
        <f>VLOOKUP($A48,'Current month raw data'!$B:$Q,10,FALSE)</f>
        <v>46.731109870993897</v>
      </c>
      <c r="H48" s="60">
        <f>VLOOKUP($A48,'Current month raw data'!$B:$Q,11,FALSE)</f>
        <v>7.5229691117004496</v>
      </c>
      <c r="I48" s="60">
        <f>VLOOKUP($A48,'Current month raw data'!$B:$Q,12,FALSE)</f>
        <v>3.7042519939222598</v>
      </c>
      <c r="J48" s="60">
        <f>VLOOKUP($A48,'Current month raw data'!$B:$Q,13,FALSE)</f>
        <v>11.505890838945</v>
      </c>
      <c r="K48" s="60">
        <f>VLOOKUP($A48,'Current month raw data'!$B:$Q,14,FALSE)</f>
        <v>4.2720987585701797</v>
      </c>
      <c r="L48" s="60">
        <f>VLOOKUP($A48,'Current month raw data'!$B:$Q,15,FALSE)</f>
        <v>-6.4873631571833998</v>
      </c>
      <c r="M48" s="62">
        <f>VLOOKUP($A48,'Current month raw data'!$B:$Q,16,FALSE)</f>
        <v>0.54756362803831005</v>
      </c>
    </row>
    <row r="49" spans="2:13" x14ac:dyDescent="0.25">
      <c r="B49" s="78" t="s">
        <v>78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</row>
    <row r="50" spans="2:13" x14ac:dyDescent="0.25"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7" spans="2:13" x14ac:dyDescent="0.25">
      <c r="F57" s="51"/>
    </row>
  </sheetData>
  <sheetProtection algorithmName="SHA-512" hashValue="DLrpKPCkaWSNoEdV4x9i8iKucB66XB/84nVgpPkzF9F3wTpEHOLbNETQ/DIbfbkeXDcq9U8F4fm6Z91Npp6ckQ==" saltValue="Q09fxHL7Rj1HmF96DnNI1Q==" spinCount="100000" sheet="1" formatCells="0" formatColumns="0" formatRows="0"/>
  <mergeCells count="7">
    <mergeCell ref="B49:M50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57"/>
  <sheetViews>
    <sheetView zoomScaleNormal="100" workbookViewId="0">
      <pane xSplit="1" ySplit="3" topLeftCell="B4" activePane="bottomRight" state="frozen"/>
      <selection activeCell="O10" sqref="O10"/>
      <selection pane="topRight" activeCell="O10" sqref="O10"/>
      <selection pane="bottomLeft" activeCell="O10" sqref="O10"/>
      <selection pane="bottomRight" activeCell="O1" sqref="O1"/>
    </sheetView>
  </sheetViews>
  <sheetFormatPr defaultColWidth="9.140625" defaultRowHeight="14.25" x14ac:dyDescent="0.25"/>
  <cols>
    <col min="1" max="1" width="39" style="20" bestFit="1" customWidth="1"/>
    <col min="2" max="6" width="11.7109375" style="20" customWidth="1"/>
    <col min="7" max="7" width="11.7109375" style="21" customWidth="1"/>
    <col min="8" max="9" width="11.7109375" style="20" customWidth="1"/>
    <col min="10" max="11" width="11.7109375" style="21" customWidth="1"/>
    <col min="12" max="13" width="11.7109375" style="20" customWidth="1"/>
    <col min="14" max="16384" width="9.140625" style="20"/>
  </cols>
  <sheetData>
    <row r="1" spans="1:13" ht="24" customHeight="1" x14ac:dyDescent="0.25">
      <c r="A1" s="81" t="str">
        <f>'YTD Raw Data'!A1</f>
        <v>YTD December 2022 Monthly Report</v>
      </c>
      <c r="B1" s="82" t="str">
        <f>'YTD Raw Data'!F1</f>
        <v>Year to Date - December 2022 vs December 2021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4"/>
    </row>
    <row r="2" spans="1:13" ht="16.899999999999999" customHeight="1" x14ac:dyDescent="0.25">
      <c r="A2" s="81"/>
      <c r="B2" s="85" t="s">
        <v>46</v>
      </c>
      <c r="C2" s="86"/>
      <c r="D2" s="86" t="s">
        <v>2</v>
      </c>
      <c r="E2" s="86"/>
      <c r="F2" s="86" t="s">
        <v>3</v>
      </c>
      <c r="G2" s="86"/>
      <c r="H2" s="86" t="str">
        <f>'YTD Raw Data'!L7</f>
        <v>Percent Change from YTD 2021</v>
      </c>
      <c r="I2" s="86"/>
      <c r="J2" s="86"/>
      <c r="K2" s="86"/>
      <c r="L2" s="86"/>
      <c r="M2" s="87"/>
    </row>
    <row r="3" spans="1:13" s="63" customFormat="1" ht="33" x14ac:dyDescent="0.2">
      <c r="A3" s="81"/>
      <c r="B3" s="64">
        <v>2022</v>
      </c>
      <c r="C3" s="65">
        <v>2021</v>
      </c>
      <c r="D3" s="65">
        <v>2022</v>
      </c>
      <c r="E3" s="65">
        <v>2021</v>
      </c>
      <c r="F3" s="65">
        <v>2022</v>
      </c>
      <c r="G3" s="65">
        <v>2021</v>
      </c>
      <c r="H3" s="65" t="s">
        <v>6</v>
      </c>
      <c r="I3" s="65" t="s">
        <v>2</v>
      </c>
      <c r="J3" s="65" t="s">
        <v>3</v>
      </c>
      <c r="K3" s="66" t="s">
        <v>7</v>
      </c>
      <c r="L3" s="66" t="s">
        <v>44</v>
      </c>
      <c r="M3" s="67" t="s">
        <v>45</v>
      </c>
    </row>
    <row r="4" spans="1:13" x14ac:dyDescent="0.25">
      <c r="A4" s="22" t="s">
        <v>10</v>
      </c>
      <c r="B4" s="56">
        <f>VLOOKUP($A4,'YTD Raw Data'!$B:$Q,5,FALSE)</f>
        <v>62.673854149221803</v>
      </c>
      <c r="C4" s="52">
        <f>VLOOKUP($A4,'YTD Raw Data'!$B:$Q,6,FALSE)</f>
        <v>57.527011516442897</v>
      </c>
      <c r="D4" s="53">
        <f>VLOOKUP($A4,'YTD Raw Data'!$B:$Q,7,FALSE)</f>
        <v>148.82591664485699</v>
      </c>
      <c r="E4" s="53">
        <f>VLOOKUP($A4,'YTD Raw Data'!$B:$Q,8,FALSE)</f>
        <v>124.957880249436</v>
      </c>
      <c r="F4" s="53">
        <f>VLOOKUP($A4,'YTD Raw Data'!$B:$Q,9,FALSE)</f>
        <v>93.274937934240199</v>
      </c>
      <c r="G4" s="53">
        <f>VLOOKUP($A4,'YTD Raw Data'!$B:$Q,10,FALSE)</f>
        <v>71.884534161796495</v>
      </c>
      <c r="H4" s="52">
        <f>VLOOKUP($A4,'YTD Raw Data'!$B:$Q,11,FALSE)</f>
        <v>8.9468277546588606</v>
      </c>
      <c r="I4" s="52">
        <f>VLOOKUP($A4,'YTD Raw Data'!$B:$Q,12,FALSE)</f>
        <v>19.100865305793999</v>
      </c>
      <c r="J4" s="52">
        <f>VLOOKUP($A4,'YTD Raw Data'!$B:$Q,13,FALSE)</f>
        <v>29.7566145790116</v>
      </c>
      <c r="K4" s="52">
        <f>VLOOKUP($A4,'YTD Raw Data'!$B:$Q,14,FALSE)</f>
        <v>32.184589501889697</v>
      </c>
      <c r="L4" s="52">
        <f>VLOOKUP($A4,'YTD Raw Data'!$B:$Q,15,FALSE)</f>
        <v>1.87117622539359</v>
      </c>
      <c r="M4" s="57">
        <f>VLOOKUP($A4,'YTD Raw Data'!$B:$Q,16,FALSE)</f>
        <v>10.985414893924499</v>
      </c>
    </row>
    <row r="5" spans="1:13" x14ac:dyDescent="0.25">
      <c r="A5" s="22" t="s">
        <v>13</v>
      </c>
      <c r="B5" s="56">
        <f>VLOOKUP($A5,'YTD Raw Data'!$B:$Q,5,FALSE)</f>
        <v>61.410453947571902</v>
      </c>
      <c r="C5" s="52">
        <f>VLOOKUP($A5,'YTD Raw Data'!$B:$Q,6,FALSE)</f>
        <v>56.579050502337402</v>
      </c>
      <c r="D5" s="53">
        <f>VLOOKUP($A5,'YTD Raw Data'!$B:$Q,7,FALSE)</f>
        <v>121.495667334342</v>
      </c>
      <c r="E5" s="53">
        <f>VLOOKUP($A5,'YTD Raw Data'!$B:$Q,8,FALSE)</f>
        <v>105.008917928469</v>
      </c>
      <c r="F5" s="53">
        <f>VLOOKUP($A5,'YTD Raw Data'!$B:$Q,9,FALSE)</f>
        <v>74.611040836651696</v>
      </c>
      <c r="G5" s="53">
        <f>VLOOKUP($A5,'YTD Raw Data'!$B:$Q,10,FALSE)</f>
        <v>59.413048706706803</v>
      </c>
      <c r="H5" s="52">
        <f>VLOOKUP($A5,'YTD Raw Data'!$B:$Q,11,FALSE)</f>
        <v>8.5392091283589995</v>
      </c>
      <c r="I5" s="52">
        <f>VLOOKUP($A5,'YTD Raw Data'!$B:$Q,12,FALSE)</f>
        <v>15.700332629942601</v>
      </c>
      <c r="J5" s="52">
        <f>VLOOKUP($A5,'YTD Raw Data'!$B:$Q,13,FALSE)</f>
        <v>25.580225995420399</v>
      </c>
      <c r="K5" s="52">
        <f>VLOOKUP($A5,'YTD Raw Data'!$B:$Q,14,FALSE)</f>
        <v>26.5808100447714</v>
      </c>
      <c r="L5" s="52">
        <f>VLOOKUP($A5,'YTD Raw Data'!$B:$Q,15,FALSE)</f>
        <v>0.79676879175819904</v>
      </c>
      <c r="M5" s="57">
        <f>VLOOKUP($A5,'YTD Raw Data'!$B:$Q,16,FALSE)</f>
        <v>9.4040156735149303</v>
      </c>
    </row>
    <row r="6" spans="1:13" x14ac:dyDescent="0.2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25">
      <c r="A7" s="22" t="s">
        <v>18</v>
      </c>
      <c r="B7" s="56">
        <f>VLOOKUP($A7,'YTD Raw Data'!$B:$Q,5,FALSE)</f>
        <v>61.662717292550703</v>
      </c>
      <c r="C7" s="52">
        <f>VLOOKUP($A7,'YTD Raw Data'!$B:$Q,6,FALSE)</f>
        <v>47.954472616201599</v>
      </c>
      <c r="D7" s="53">
        <f>VLOOKUP($A7,'YTD Raw Data'!$B:$Q,7,FALSE)</f>
        <v>163.34351566263399</v>
      </c>
      <c r="E7" s="53">
        <f>VLOOKUP($A7,'YTD Raw Data'!$B:$Q,8,FALSE)</f>
        <v>120.50115004735299</v>
      </c>
      <c r="F7" s="53">
        <f>VLOOKUP($A7,'YTD Raw Data'!$B:$Q,9,FALSE)</f>
        <v>100.72205027876301</v>
      </c>
      <c r="G7" s="53">
        <f>VLOOKUP($A7,'YTD Raw Data'!$B:$Q,10,FALSE)</f>
        <v>57.785691001666201</v>
      </c>
      <c r="H7" s="52">
        <f>VLOOKUP($A7,'YTD Raw Data'!$B:$Q,11,FALSE)</f>
        <v>28.585956488483301</v>
      </c>
      <c r="I7" s="52">
        <f>VLOOKUP($A7,'YTD Raw Data'!$B:$Q,12,FALSE)</f>
        <v>35.553491064977401</v>
      </c>
      <c r="J7" s="52">
        <f>VLOOKUP($A7,'YTD Raw Data'!$B:$Q,13,FALSE)</f>
        <v>74.302753039432005</v>
      </c>
      <c r="K7" s="52">
        <f>VLOOKUP($A7,'YTD Raw Data'!$B:$Q,14,FALSE)</f>
        <v>80.071085716928096</v>
      </c>
      <c r="L7" s="52">
        <f>VLOOKUP($A7,'YTD Raw Data'!$B:$Q,15,FALSE)</f>
        <v>3.3093755416422699</v>
      </c>
      <c r="M7" s="57">
        <f>VLOOKUP($A7,'YTD Raw Data'!$B:$Q,16,FALSE)</f>
        <v>32.841348682499998</v>
      </c>
    </row>
    <row r="8" spans="1:13" x14ac:dyDescent="0.25">
      <c r="A8" s="24" t="s">
        <v>20</v>
      </c>
      <c r="B8" s="56">
        <f>VLOOKUP($A8,'YTD Raw Data'!$B:$Q,5,FALSE)</f>
        <v>65.175696446325205</v>
      </c>
      <c r="C8" s="52">
        <f>VLOOKUP($A8,'YTD Raw Data'!$B:$Q,6,FALSE)</f>
        <v>41.757277891403</v>
      </c>
      <c r="D8" s="53">
        <f>VLOOKUP($A8,'YTD Raw Data'!$B:$Q,7,FALSE)</f>
        <v>167.44842629621701</v>
      </c>
      <c r="E8" s="53">
        <f>VLOOKUP($A8,'YTD Raw Data'!$B:$Q,8,FALSE)</f>
        <v>123.636968117172</v>
      </c>
      <c r="F8" s="53">
        <f>VLOOKUP($A8,'YTD Raw Data'!$B:$Q,9,FALSE)</f>
        <v>109.13567802697099</v>
      </c>
      <c r="G8" s="53">
        <f>VLOOKUP($A8,'YTD Raw Data'!$B:$Q,10,FALSE)</f>
        <v>51.627432353193001</v>
      </c>
      <c r="H8" s="52">
        <f>VLOOKUP($A8,'YTD Raw Data'!$B:$Q,11,FALSE)</f>
        <v>56.082244191840502</v>
      </c>
      <c r="I8" s="52">
        <f>VLOOKUP($A8,'YTD Raw Data'!$B:$Q,12,FALSE)</f>
        <v>35.435564982089303</v>
      </c>
      <c r="J8" s="52">
        <f>VLOOKUP($A8,'YTD Raw Data'!$B:$Q,13,FALSE)</f>
        <v>111.390869257943</v>
      </c>
      <c r="K8" s="52">
        <f>VLOOKUP($A8,'YTD Raw Data'!$B:$Q,14,FALSE)</f>
        <v>101.761551803535</v>
      </c>
      <c r="L8" s="52">
        <f>VLOOKUP($A8,'YTD Raw Data'!$B:$Q,15,FALSE)</f>
        <v>-4.5552191957061501</v>
      </c>
      <c r="M8" s="57">
        <f>VLOOKUP($A8,'YTD Raw Data'!$B:$Q,16,FALSE)</f>
        <v>48.972355843324898</v>
      </c>
    </row>
    <row r="9" spans="1:13" x14ac:dyDescent="0.25">
      <c r="A9" s="24" t="s">
        <v>22</v>
      </c>
      <c r="B9" s="56">
        <f>VLOOKUP($A9,'YTD Raw Data'!$B:$Q,5,FALSE)</f>
        <v>61.817017608668799</v>
      </c>
      <c r="C9" s="52">
        <f>VLOOKUP($A9,'YTD Raw Data'!$B:$Q,6,FALSE)</f>
        <v>48.738617030941199</v>
      </c>
      <c r="D9" s="53">
        <f>VLOOKUP($A9,'YTD Raw Data'!$B:$Q,7,FALSE)</f>
        <v>136.71300052056699</v>
      </c>
      <c r="E9" s="53">
        <f>VLOOKUP($A9,'YTD Raw Data'!$B:$Q,8,FALSE)</f>
        <v>107.674292879039</v>
      </c>
      <c r="F9" s="53">
        <f>VLOOKUP($A9,'YTD Raw Data'!$B:$Q,9,FALSE)</f>
        <v>84.511899605138893</v>
      </c>
      <c r="G9" s="53">
        <f>VLOOKUP($A9,'YTD Raw Data'!$B:$Q,10,FALSE)</f>
        <v>52.478961247089103</v>
      </c>
      <c r="H9" s="52">
        <f>VLOOKUP($A9,'YTD Raw Data'!$B:$Q,11,FALSE)</f>
        <v>26.833753960283399</v>
      </c>
      <c r="I9" s="52">
        <f>VLOOKUP($A9,'YTD Raw Data'!$B:$Q,12,FALSE)</f>
        <v>26.969025628197201</v>
      </c>
      <c r="J9" s="52">
        <f>VLOOKUP($A9,'YTD Raw Data'!$B:$Q,13,FALSE)</f>
        <v>61.039581571036898</v>
      </c>
      <c r="K9" s="52">
        <f>VLOOKUP($A9,'YTD Raw Data'!$B:$Q,14,FALSE)</f>
        <v>60.267078857724897</v>
      </c>
      <c r="L9" s="52">
        <f>VLOOKUP($A9,'YTD Raw Data'!$B:$Q,15,FALSE)</f>
        <v>-0.479697417104404</v>
      </c>
      <c r="M9" s="57">
        <f>VLOOKUP($A9,'YTD Raw Data'!$B:$Q,16,FALSE)</f>
        <v>26.2253357185194</v>
      </c>
    </row>
    <row r="10" spans="1:13" x14ac:dyDescent="0.25">
      <c r="A10" s="24" t="s">
        <v>23</v>
      </c>
      <c r="B10" s="56">
        <f>VLOOKUP($A10,'YTD Raw Data'!$B:$Q,5,FALSE)</f>
        <v>57.852767554625501</v>
      </c>
      <c r="C10" s="52">
        <f>VLOOKUP($A10,'YTD Raw Data'!$B:$Q,6,FALSE)</f>
        <v>47.694816977121597</v>
      </c>
      <c r="D10" s="53">
        <f>VLOOKUP($A10,'YTD Raw Data'!$B:$Q,7,FALSE)</f>
        <v>142.040456687096</v>
      </c>
      <c r="E10" s="53">
        <f>VLOOKUP($A10,'YTD Raw Data'!$B:$Q,8,FALSE)</f>
        <v>109.238177724358</v>
      </c>
      <c r="F10" s="53">
        <f>VLOOKUP($A10,'YTD Raw Data'!$B:$Q,9,FALSE)</f>
        <v>82.1743352407142</v>
      </c>
      <c r="G10" s="53">
        <f>VLOOKUP($A10,'YTD Raw Data'!$B:$Q,10,FALSE)</f>
        <v>52.100948934775801</v>
      </c>
      <c r="H10" s="52">
        <f>VLOOKUP($A10,'YTD Raw Data'!$B:$Q,11,FALSE)</f>
        <v>21.297808066600702</v>
      </c>
      <c r="I10" s="52">
        <f>VLOOKUP($A10,'YTD Raw Data'!$B:$Q,12,FALSE)</f>
        <v>30.028218747393598</v>
      </c>
      <c r="J10" s="52">
        <f>VLOOKUP($A10,'YTD Raw Data'!$B:$Q,13,FALSE)</f>
        <v>57.721379208633202</v>
      </c>
      <c r="K10" s="52">
        <f>VLOOKUP($A10,'YTD Raw Data'!$B:$Q,14,FALSE)</f>
        <v>65.061365125375502</v>
      </c>
      <c r="L10" s="52">
        <f>VLOOKUP($A10,'YTD Raw Data'!$B:$Q,15,FALSE)</f>
        <v>4.6537672657763096</v>
      </c>
      <c r="M10" s="57">
        <f>VLOOKUP($A10,'YTD Raw Data'!$B:$Q,16,FALSE)</f>
        <v>26.942725752508299</v>
      </c>
    </row>
    <row r="11" spans="1:13" x14ac:dyDescent="0.25">
      <c r="A11" s="24" t="s">
        <v>21</v>
      </c>
      <c r="B11" s="56">
        <f>VLOOKUP($A11,'YTD Raw Data'!$B:$Q,5,FALSE)</f>
        <v>63.840854198470801</v>
      </c>
      <c r="C11" s="52">
        <f>VLOOKUP($A11,'YTD Raw Data'!$B:$Q,6,FALSE)</f>
        <v>58.817104788743499</v>
      </c>
      <c r="D11" s="53">
        <f>VLOOKUP($A11,'YTD Raw Data'!$B:$Q,7,FALSE)</f>
        <v>127.20854873840401</v>
      </c>
      <c r="E11" s="53">
        <f>VLOOKUP($A11,'YTD Raw Data'!$B:$Q,8,FALSE)</f>
        <v>116.048915756152</v>
      </c>
      <c r="F11" s="53">
        <f>VLOOKUP($A11,'YTD Raw Data'!$B:$Q,9,FALSE)</f>
        <v>81.211024128075806</v>
      </c>
      <c r="G11" s="53">
        <f>VLOOKUP($A11,'YTD Raw Data'!$B:$Q,10,FALSE)</f>
        <v>68.256612386496997</v>
      </c>
      <c r="H11" s="52">
        <f>VLOOKUP($A11,'YTD Raw Data'!$B:$Q,11,FALSE)</f>
        <v>8.5413068660406708</v>
      </c>
      <c r="I11" s="52">
        <f>VLOOKUP($A11,'YTD Raw Data'!$B:$Q,12,FALSE)</f>
        <v>9.6163181788801904</v>
      </c>
      <c r="J11" s="52">
        <f>VLOOKUP($A11,'YTD Raw Data'!$B:$Q,13,FALSE)</f>
        <v>18.9789842897938</v>
      </c>
      <c r="K11" s="52">
        <f>VLOOKUP($A11,'YTD Raw Data'!$B:$Q,14,FALSE)</f>
        <v>21.359391130977599</v>
      </c>
      <c r="L11" s="52">
        <f>VLOOKUP($A11,'YTD Raw Data'!$B:$Q,15,FALSE)</f>
        <v>2.0006952113373599</v>
      </c>
      <c r="M11" s="57">
        <f>VLOOKUP($A11,'YTD Raw Data'!$B:$Q,16,FALSE)</f>
        <v>10.7128875948325</v>
      </c>
    </row>
    <row r="12" spans="1:13" x14ac:dyDescent="0.25">
      <c r="A12" s="24" t="s">
        <v>24</v>
      </c>
      <c r="B12" s="56">
        <f>VLOOKUP($A12,'YTD Raw Data'!$B:$Q,5,FALSE)</f>
        <v>62.902158865542603</v>
      </c>
      <c r="C12" s="52">
        <f>VLOOKUP($A12,'YTD Raw Data'!$B:$Q,6,FALSE)</f>
        <v>59.785133481537102</v>
      </c>
      <c r="D12" s="53">
        <f>VLOOKUP($A12,'YTD Raw Data'!$B:$Q,7,FALSE)</f>
        <v>93.072594160979804</v>
      </c>
      <c r="E12" s="53">
        <f>VLOOKUP($A12,'YTD Raw Data'!$B:$Q,8,FALSE)</f>
        <v>83.161703752101602</v>
      </c>
      <c r="F12" s="53">
        <f>VLOOKUP($A12,'YTD Raw Data'!$B:$Q,9,FALSE)</f>
        <v>58.544671039421203</v>
      </c>
      <c r="G12" s="53">
        <f>VLOOKUP($A12,'YTD Raw Data'!$B:$Q,10,FALSE)</f>
        <v>49.7183355937144</v>
      </c>
      <c r="H12" s="52">
        <f>VLOOKUP($A12,'YTD Raw Data'!$B:$Q,11,FALSE)</f>
        <v>5.2137131799966703</v>
      </c>
      <c r="I12" s="52">
        <f>VLOOKUP($A12,'YTD Raw Data'!$B:$Q,12,FALSE)</f>
        <v>11.917613470765</v>
      </c>
      <c r="J12" s="52">
        <f>VLOOKUP($A12,'YTD Raw Data'!$B:$Q,13,FALSE)</f>
        <v>17.752676835028002</v>
      </c>
      <c r="K12" s="52">
        <f>VLOOKUP($A12,'YTD Raw Data'!$B:$Q,14,FALSE)</f>
        <v>17.931661579746098</v>
      </c>
      <c r="L12" s="52">
        <f>VLOOKUP($A12,'YTD Raw Data'!$B:$Q,15,FALSE)</f>
        <v>0.15200057402418299</v>
      </c>
      <c r="M12" s="57">
        <f>VLOOKUP($A12,'YTD Raw Data'!$B:$Q,16,FALSE)</f>
        <v>5.3736386279824204</v>
      </c>
    </row>
    <row r="13" spans="1:13" x14ac:dyDescent="0.25">
      <c r="A13" s="24" t="s">
        <v>25</v>
      </c>
      <c r="B13" s="56">
        <f>VLOOKUP($A13,'YTD Raw Data'!$B:$Q,5,FALSE)</f>
        <v>65.869655670059601</v>
      </c>
      <c r="C13" s="52">
        <f>VLOOKUP($A13,'YTD Raw Data'!$B:$Q,6,FALSE)</f>
        <v>53.192182530333298</v>
      </c>
      <c r="D13" s="53">
        <f>VLOOKUP($A13,'YTD Raw Data'!$B:$Q,7,FALSE)</f>
        <v>116.62897170462099</v>
      </c>
      <c r="E13" s="53">
        <f>VLOOKUP($A13,'YTD Raw Data'!$B:$Q,8,FALSE)</f>
        <v>92.181070438673999</v>
      </c>
      <c r="F13" s="53">
        <f>VLOOKUP($A13,'YTD Raw Data'!$B:$Q,9,FALSE)</f>
        <v>76.823102073365206</v>
      </c>
      <c r="G13" s="53">
        <f>VLOOKUP($A13,'YTD Raw Data'!$B:$Q,10,FALSE)</f>
        <v>49.033123246154602</v>
      </c>
      <c r="H13" s="52">
        <f>VLOOKUP($A13,'YTD Raw Data'!$B:$Q,11,FALSE)</f>
        <v>23.833338916854501</v>
      </c>
      <c r="I13" s="52">
        <f>VLOOKUP($A13,'YTD Raw Data'!$B:$Q,12,FALSE)</f>
        <v>26.521607038846099</v>
      </c>
      <c r="J13" s="52">
        <f>VLOOKUP($A13,'YTD Raw Data'!$B:$Q,13,FALSE)</f>
        <v>56.675930447465198</v>
      </c>
      <c r="K13" s="52">
        <f>VLOOKUP($A13,'YTD Raw Data'!$B:$Q,14,FALSE)</f>
        <v>60.201669502511997</v>
      </c>
      <c r="L13" s="52">
        <f>VLOOKUP($A13,'YTD Raw Data'!$B:$Q,15,FALSE)</f>
        <v>2.2503386735775699</v>
      </c>
      <c r="M13" s="57">
        <f>VLOOKUP($A13,'YTD Raw Data'!$B:$Q,16,FALSE)</f>
        <v>26.620008433282798</v>
      </c>
    </row>
    <row r="14" spans="1:13" x14ac:dyDescent="0.2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25">
      <c r="A15" s="22" t="s">
        <v>15</v>
      </c>
      <c r="B15" s="56">
        <f>VLOOKUP($A15,'YTD Raw Data'!$B:$Q,5,FALSE)</f>
        <v>62.865813048580499</v>
      </c>
      <c r="C15" s="52">
        <f>VLOOKUP($A15,'YTD Raw Data'!$B:$Q,6,FALSE)</f>
        <v>61.641405579896599</v>
      </c>
      <c r="D15" s="53">
        <f>VLOOKUP($A15,'YTD Raw Data'!$B:$Q,7,FALSE)</f>
        <v>126.640898488621</v>
      </c>
      <c r="E15" s="53">
        <f>VLOOKUP($A15,'YTD Raw Data'!$B:$Q,8,FALSE)</f>
        <v>118.089041106545</v>
      </c>
      <c r="F15" s="53">
        <f>VLOOKUP($A15,'YTD Raw Data'!$B:$Q,9,FALSE)</f>
        <v>79.613830486899502</v>
      </c>
      <c r="G15" s="53">
        <f>VLOOKUP($A15,'YTD Raw Data'!$B:$Q,10,FALSE)</f>
        <v>72.791744773896198</v>
      </c>
      <c r="H15" s="52">
        <f>VLOOKUP($A15,'YTD Raw Data'!$B:$Q,11,FALSE)</f>
        <v>1.9863393074268501</v>
      </c>
      <c r="I15" s="52">
        <f>VLOOKUP($A15,'YTD Raw Data'!$B:$Q,12,FALSE)</f>
        <v>7.2418721516765503</v>
      </c>
      <c r="J15" s="52">
        <f>VLOOKUP($A15,'YTD Raw Data'!$B:$Q,13,FALSE)</f>
        <v>9.37205961224576</v>
      </c>
      <c r="K15" s="52">
        <f>VLOOKUP($A15,'YTD Raw Data'!$B:$Q,14,FALSE)</f>
        <v>10.033489342260699</v>
      </c>
      <c r="L15" s="52">
        <f>VLOOKUP($A15,'YTD Raw Data'!$B:$Q,15,FALSE)</f>
        <v>0.60475201103460996</v>
      </c>
      <c r="M15" s="57">
        <f>VLOOKUP($A15,'YTD Raw Data'!$B:$Q,16,FALSE)</f>
        <v>2.6031037453691002</v>
      </c>
    </row>
    <row r="16" spans="1:13" x14ac:dyDescent="0.25">
      <c r="A16" s="24" t="s">
        <v>30</v>
      </c>
      <c r="B16" s="56">
        <f>VLOOKUP($A16,'YTD Raw Data'!$B:$Q,5,FALSE)</f>
        <v>74.713644792725901</v>
      </c>
      <c r="C16" s="52">
        <f>VLOOKUP($A16,'YTD Raw Data'!$B:$Q,6,FALSE)</f>
        <v>74.6192737931447</v>
      </c>
      <c r="D16" s="53">
        <f>VLOOKUP($A16,'YTD Raw Data'!$B:$Q,7,FALSE)</f>
        <v>95.465894626625698</v>
      </c>
      <c r="E16" s="53">
        <f>VLOOKUP($A16,'YTD Raw Data'!$B:$Q,8,FALSE)</f>
        <v>85.971245509833807</v>
      </c>
      <c r="F16" s="53">
        <f>VLOOKUP($A16,'YTD Raw Data'!$B:$Q,9,FALSE)</f>
        <v>71.326049409535202</v>
      </c>
      <c r="G16" s="53">
        <f>VLOOKUP($A16,'YTD Raw Data'!$B:$Q,10,FALSE)</f>
        <v>64.151119070359499</v>
      </c>
      <c r="H16" s="52">
        <f>VLOOKUP($A16,'YTD Raw Data'!$B:$Q,11,FALSE)</f>
        <v>0.12647000538074701</v>
      </c>
      <c r="I16" s="52">
        <f>VLOOKUP($A16,'YTD Raw Data'!$B:$Q,12,FALSE)</f>
        <v>11.043982276266799</v>
      </c>
      <c r="J16" s="52">
        <f>VLOOKUP($A16,'YTD Raw Data'!$B:$Q,13,FALSE)</f>
        <v>11.1844196066266</v>
      </c>
      <c r="K16" s="52">
        <f>VLOOKUP($A16,'YTD Raw Data'!$B:$Q,14,FALSE)</f>
        <v>11.1844196066266</v>
      </c>
      <c r="L16" s="52">
        <f>VLOOKUP($A16,'YTD Raw Data'!$B:$Q,15,FALSE)</f>
        <v>0</v>
      </c>
      <c r="M16" s="57">
        <f>VLOOKUP($A16,'YTD Raw Data'!$B:$Q,16,FALSE)</f>
        <v>0.12647000538074701</v>
      </c>
    </row>
    <row r="17" spans="1:13" x14ac:dyDescent="0.25">
      <c r="A17" s="24" t="s">
        <v>29</v>
      </c>
      <c r="B17" s="56">
        <f>VLOOKUP($A17,'YTD Raw Data'!$B:$Q,5,FALSE)</f>
        <v>66.865099146894707</v>
      </c>
      <c r="C17" s="52">
        <f>VLOOKUP($A17,'YTD Raw Data'!$B:$Q,6,FALSE)</f>
        <v>64.8554957339353</v>
      </c>
      <c r="D17" s="53">
        <f>VLOOKUP($A17,'YTD Raw Data'!$B:$Q,7,FALSE)</f>
        <v>88.612477843329899</v>
      </c>
      <c r="E17" s="53">
        <f>VLOOKUP($A17,'YTD Raw Data'!$B:$Q,8,FALSE)</f>
        <v>78.524520369569998</v>
      </c>
      <c r="F17" s="53">
        <f>VLOOKUP($A17,'YTD Raw Data'!$B:$Q,9,FALSE)</f>
        <v>59.2508211664626</v>
      </c>
      <c r="G17" s="53">
        <f>VLOOKUP($A17,'YTD Raw Data'!$B:$Q,10,FALSE)</f>
        <v>50.927466958379597</v>
      </c>
      <c r="H17" s="52">
        <f>VLOOKUP($A17,'YTD Raw Data'!$B:$Q,11,FALSE)</f>
        <v>3.0985861571448399</v>
      </c>
      <c r="I17" s="52">
        <f>VLOOKUP($A17,'YTD Raw Data'!$B:$Q,12,FALSE)</f>
        <v>12.846888368476</v>
      </c>
      <c r="J17" s="52">
        <f>VLOOKUP($A17,'YTD Raw Data'!$B:$Q,13,FALSE)</f>
        <v>16.343546430230301</v>
      </c>
      <c r="K17" s="52">
        <f>VLOOKUP($A17,'YTD Raw Data'!$B:$Q,14,FALSE)</f>
        <v>15.2289487353941</v>
      </c>
      <c r="L17" s="52">
        <f>VLOOKUP($A17,'YTD Raw Data'!$B:$Q,15,FALSE)</f>
        <v>-0.95802279459016204</v>
      </c>
      <c r="M17" s="57">
        <f>VLOOKUP($A17,'YTD Raw Data'!$B:$Q,16,FALSE)</f>
        <v>2.1108782008592102</v>
      </c>
    </row>
    <row r="18" spans="1:13" x14ac:dyDescent="0.25">
      <c r="A18" s="24" t="s">
        <v>28</v>
      </c>
      <c r="B18" s="56">
        <f>VLOOKUP($A18,'YTD Raw Data'!$B:$Q,5,FALSE)</f>
        <v>67.676130054900497</v>
      </c>
      <c r="C18" s="52">
        <f>VLOOKUP($A18,'YTD Raw Data'!$B:$Q,6,FALSE)</f>
        <v>65.478216781078601</v>
      </c>
      <c r="D18" s="53">
        <f>VLOOKUP($A18,'YTD Raw Data'!$B:$Q,7,FALSE)</f>
        <v>110.61745561180101</v>
      </c>
      <c r="E18" s="53">
        <f>VLOOKUP($A18,'YTD Raw Data'!$B:$Q,8,FALSE)</f>
        <v>100.406276437787</v>
      </c>
      <c r="F18" s="53">
        <f>VLOOKUP($A18,'YTD Raw Data'!$B:$Q,9,FALSE)</f>
        <v>74.861613123264704</v>
      </c>
      <c r="G18" s="53">
        <f>VLOOKUP($A18,'YTD Raw Data'!$B:$Q,10,FALSE)</f>
        <v>65.744239347743203</v>
      </c>
      <c r="H18" s="52">
        <f>VLOOKUP($A18,'YTD Raw Data'!$B:$Q,11,FALSE)</f>
        <v>3.35670911926396</v>
      </c>
      <c r="I18" s="52">
        <f>VLOOKUP($A18,'YTD Raw Data'!$B:$Q,12,FALSE)</f>
        <v>10.169861423296201</v>
      </c>
      <c r="J18" s="52">
        <f>VLOOKUP($A18,'YTD Raw Data'!$B:$Q,13,FALSE)</f>
        <v>13.867943208372401</v>
      </c>
      <c r="K18" s="52">
        <f>VLOOKUP($A18,'YTD Raw Data'!$B:$Q,14,FALSE)</f>
        <v>13.8676690723289</v>
      </c>
      <c r="L18" s="52">
        <f>VLOOKUP($A18,'YTD Raw Data'!$B:$Q,15,FALSE)</f>
        <v>-2.40749095626022E-4</v>
      </c>
      <c r="M18" s="57">
        <f>VLOOKUP($A18,'YTD Raw Data'!$B:$Q,16,FALSE)</f>
        <v>3.3564602889214799</v>
      </c>
    </row>
    <row r="19" spans="1:13" x14ac:dyDescent="0.25">
      <c r="A19" s="24" t="s">
        <v>27</v>
      </c>
      <c r="B19" s="56">
        <f>VLOOKUP($A19,'YTD Raw Data'!$B:$Q,5,FALSE)</f>
        <v>60.433259343853898</v>
      </c>
      <c r="C19" s="52">
        <f>VLOOKUP($A19,'YTD Raw Data'!$B:$Q,6,FALSE)</f>
        <v>61.909685784491202</v>
      </c>
      <c r="D19" s="53">
        <f>VLOOKUP($A19,'YTD Raw Data'!$B:$Q,7,FALSE)</f>
        <v>165.95339894612101</v>
      </c>
      <c r="E19" s="53">
        <f>VLOOKUP($A19,'YTD Raw Data'!$B:$Q,8,FALSE)</f>
        <v>158.80462374643199</v>
      </c>
      <c r="F19" s="53">
        <f>VLOOKUP($A19,'YTD Raw Data'!$B:$Q,9,FALSE)</f>
        <v>100.29104797505001</v>
      </c>
      <c r="G19" s="53">
        <f>VLOOKUP($A19,'YTD Raw Data'!$B:$Q,10,FALSE)</f>
        <v>98.315443572659902</v>
      </c>
      <c r="H19" s="52">
        <f>VLOOKUP($A19,'YTD Raw Data'!$B:$Q,11,FALSE)</f>
        <v>-2.3848068713783399</v>
      </c>
      <c r="I19" s="52">
        <f>VLOOKUP($A19,'YTD Raw Data'!$B:$Q,12,FALSE)</f>
        <v>4.5016165342284902</v>
      </c>
      <c r="J19" s="52">
        <f>VLOOKUP($A19,'YTD Raw Data'!$B:$Q,13,FALSE)</f>
        <v>2.0094548024187602</v>
      </c>
      <c r="K19" s="52">
        <f>VLOOKUP($A19,'YTD Raw Data'!$B:$Q,14,FALSE)</f>
        <v>4.1194622299343902</v>
      </c>
      <c r="L19" s="52">
        <f>VLOOKUP($A19,'YTD Raw Data'!$B:$Q,15,FALSE)</f>
        <v>2.06844300031059</v>
      </c>
      <c r="M19" s="57">
        <f>VLOOKUP($A19,'YTD Raw Data'!$B:$Q,16,FALSE)</f>
        <v>-0.36569224186970201</v>
      </c>
    </row>
    <row r="20" spans="1:13" x14ac:dyDescent="0.25">
      <c r="A20" s="24" t="s">
        <v>26</v>
      </c>
      <c r="B20" s="56">
        <f>VLOOKUP($A20,'YTD Raw Data'!$B:$Q,5,FALSE)</f>
        <v>50.365535630567202</v>
      </c>
      <c r="C20" s="52">
        <f>VLOOKUP($A20,'YTD Raw Data'!$B:$Q,6,FALSE)</f>
        <v>45.225394898735303</v>
      </c>
      <c r="D20" s="53">
        <f>VLOOKUP($A20,'YTD Raw Data'!$B:$Q,7,FALSE)</f>
        <v>148.76154308777501</v>
      </c>
      <c r="E20" s="53">
        <f>VLOOKUP($A20,'YTD Raw Data'!$B:$Q,8,FALSE)</f>
        <v>142.87881611569</v>
      </c>
      <c r="F20" s="53">
        <f>VLOOKUP($A20,'YTD Raw Data'!$B:$Q,9,FALSE)</f>
        <v>74.924547988455203</v>
      </c>
      <c r="G20" s="53">
        <f>VLOOKUP($A20,'YTD Raw Data'!$B:$Q,10,FALSE)</f>
        <v>64.617508814958995</v>
      </c>
      <c r="H20" s="52">
        <f>VLOOKUP($A20,'YTD Raw Data'!$B:$Q,11,FALSE)</f>
        <v>11.365607184506</v>
      </c>
      <c r="I20" s="52">
        <f>VLOOKUP($A20,'YTD Raw Data'!$B:$Q,12,FALSE)</f>
        <v>4.1172842356990298</v>
      </c>
      <c r="J20" s="52">
        <f>VLOOKUP($A20,'YTD Raw Data'!$B:$Q,13,FALSE)</f>
        <v>15.9508457731042</v>
      </c>
      <c r="K20" s="52">
        <f>VLOOKUP($A20,'YTD Raw Data'!$B:$Q,14,FALSE)</f>
        <v>16.7241931454259</v>
      </c>
      <c r="L20" s="52">
        <f>VLOOKUP($A20,'YTD Raw Data'!$B:$Q,15,FALSE)</f>
        <v>0.66696138968663599</v>
      </c>
      <c r="M20" s="57">
        <f>VLOOKUP($A20,'YTD Raw Data'!$B:$Q,16,FALSE)</f>
        <v>12.108372785816799</v>
      </c>
    </row>
    <row r="21" spans="1:13" x14ac:dyDescent="0.25">
      <c r="B21" s="23"/>
      <c r="C21" s="54"/>
      <c r="D21" s="55"/>
      <c r="E21" s="55"/>
      <c r="F21" s="55"/>
      <c r="G21" s="55"/>
      <c r="H21" s="54"/>
      <c r="I21" s="54"/>
      <c r="J21" s="54"/>
      <c r="K21" s="54"/>
      <c r="L21" s="54"/>
      <c r="M21" s="58"/>
    </row>
    <row r="22" spans="1:13" x14ac:dyDescent="0.25">
      <c r="A22" s="22" t="s">
        <v>17</v>
      </c>
      <c r="B22" s="56">
        <f>VLOOKUP($A22,'YTD Raw Data'!$B:$Q,5,FALSE)</f>
        <v>57.049705323150697</v>
      </c>
      <c r="C22" s="52">
        <f>VLOOKUP($A22,'YTD Raw Data'!$B:$Q,6,FALSE)</f>
        <v>55.313149431335397</v>
      </c>
      <c r="D22" s="53">
        <f>VLOOKUP($A22,'YTD Raw Data'!$B:$Q,7,FALSE)</f>
        <v>113.613486695991</v>
      </c>
      <c r="E22" s="53">
        <f>VLOOKUP($A22,'YTD Raw Data'!$B:$Q,8,FALSE)</f>
        <v>102.157480328142</v>
      </c>
      <c r="F22" s="53">
        <f>VLOOKUP($A22,'YTD Raw Data'!$B:$Q,9,FALSE)</f>
        <v>64.816159367420099</v>
      </c>
      <c r="G22" s="53">
        <f>VLOOKUP($A22,'YTD Raw Data'!$B:$Q,10,FALSE)</f>
        <v>56.506519749192698</v>
      </c>
      <c r="H22" s="52">
        <f>VLOOKUP($A22,'YTD Raw Data'!$B:$Q,11,FALSE)</f>
        <v>3.1394992143251401</v>
      </c>
      <c r="I22" s="52">
        <f>VLOOKUP($A22,'YTD Raw Data'!$B:$Q,12,FALSE)</f>
        <v>11.214065118922701</v>
      </c>
      <c r="J22" s="52">
        <f>VLOOKUP($A22,'YTD Raw Data'!$B:$Q,13,FALSE)</f>
        <v>14.705629819550399</v>
      </c>
      <c r="K22" s="52">
        <f>VLOOKUP($A22,'YTD Raw Data'!$B:$Q,14,FALSE)</f>
        <v>16.233343969721201</v>
      </c>
      <c r="L22" s="52">
        <f>VLOOKUP($A22,'YTD Raw Data'!$B:$Q,15,FALSE)</f>
        <v>1.33185629386648</v>
      </c>
      <c r="M22" s="57">
        <f>VLOOKUP($A22,'YTD Raw Data'!$B:$Q,16,FALSE)</f>
        <v>4.5131691260734996</v>
      </c>
    </row>
    <row r="23" spans="1:13" x14ac:dyDescent="0.25">
      <c r="A23" s="24" t="s">
        <v>47</v>
      </c>
      <c r="B23" s="56">
        <f>VLOOKUP($A23,'YTD Raw Data'!$B:$Q,5,FALSE)</f>
        <v>54.794270215553198</v>
      </c>
      <c r="C23" s="52">
        <f>VLOOKUP($A23,'YTD Raw Data'!$B:$Q,6,FALSE)</f>
        <v>54.696755511804199</v>
      </c>
      <c r="D23" s="53">
        <f>VLOOKUP($A23,'YTD Raw Data'!$B:$Q,7,FALSE)</f>
        <v>110.461804642065</v>
      </c>
      <c r="E23" s="53">
        <f>VLOOKUP($A23,'YTD Raw Data'!$B:$Q,8,FALSE)</f>
        <v>101.89293930071599</v>
      </c>
      <c r="F23" s="53">
        <f>VLOOKUP($A23,'YTD Raw Data'!$B:$Q,9,FALSE)</f>
        <v>60.526739720550097</v>
      </c>
      <c r="G23" s="53">
        <f>VLOOKUP($A23,'YTD Raw Data'!$B:$Q,10,FALSE)</f>
        <v>55.732131893104203</v>
      </c>
      <c r="H23" s="52">
        <f>VLOOKUP($A23,'YTD Raw Data'!$B:$Q,11,FALSE)</f>
        <v>0.17828242797312499</v>
      </c>
      <c r="I23" s="52">
        <f>VLOOKUP($A23,'YTD Raw Data'!$B:$Q,12,FALSE)</f>
        <v>8.4096752926714995</v>
      </c>
      <c r="J23" s="52">
        <f>VLOOKUP($A23,'YTD Raw Data'!$B:$Q,13,FALSE)</f>
        <v>8.6029506939410592</v>
      </c>
      <c r="K23" s="52">
        <f>VLOOKUP($A23,'YTD Raw Data'!$B:$Q,14,FALSE)</f>
        <v>9.0569037590038803</v>
      </c>
      <c r="L23" s="52">
        <f>VLOOKUP($A23,'YTD Raw Data'!$B:$Q,15,FALSE)</f>
        <v>0.41799330696098902</v>
      </c>
      <c r="M23" s="57">
        <f>VLOOKUP($A23,'YTD Raw Data'!$B:$Q,16,FALSE)</f>
        <v>0.59702094355052904</v>
      </c>
    </row>
    <row r="24" spans="1:13" x14ac:dyDescent="0.25">
      <c r="A24" s="24" t="s">
        <v>40</v>
      </c>
      <c r="B24" s="56">
        <f>VLOOKUP($A24,'YTD Raw Data'!$B:$Q,5,FALSE)</f>
        <v>58.135299934827302</v>
      </c>
      <c r="C24" s="52">
        <f>VLOOKUP($A24,'YTD Raw Data'!$B:$Q,6,FALSE)</f>
        <v>54.5148885454105</v>
      </c>
      <c r="D24" s="53">
        <f>VLOOKUP($A24,'YTD Raw Data'!$B:$Q,7,FALSE)</f>
        <v>113.816648257926</v>
      </c>
      <c r="E24" s="53">
        <f>VLOOKUP($A24,'YTD Raw Data'!$B:$Q,8,FALSE)</f>
        <v>103.64653767257199</v>
      </c>
      <c r="F24" s="53">
        <f>VLOOKUP($A24,'YTD Raw Data'!$B:$Q,9,FALSE)</f>
        <v>66.167649840512695</v>
      </c>
      <c r="G24" s="53">
        <f>VLOOKUP($A24,'YTD Raw Data'!$B:$Q,10,FALSE)</f>
        <v>56.502794493379703</v>
      </c>
      <c r="H24" s="52">
        <f>VLOOKUP($A24,'YTD Raw Data'!$B:$Q,11,FALSE)</f>
        <v>6.6411424218560198</v>
      </c>
      <c r="I24" s="52">
        <f>VLOOKUP($A24,'YTD Raw Data'!$B:$Q,12,FALSE)</f>
        <v>9.8123013211323205</v>
      </c>
      <c r="J24" s="52">
        <f>VLOOKUP($A24,'YTD Raw Data'!$B:$Q,13,FALSE)</f>
        <v>17.1050926485864</v>
      </c>
      <c r="K24" s="52">
        <f>VLOOKUP($A24,'YTD Raw Data'!$B:$Q,14,FALSE)</f>
        <v>20.293703446108299</v>
      </c>
      <c r="L24" s="52">
        <f>VLOOKUP($A24,'YTD Raw Data'!$B:$Q,15,FALSE)</f>
        <v>2.7228626231400899</v>
      </c>
      <c r="M24" s="57">
        <f>VLOOKUP($A24,'YTD Raw Data'!$B:$Q,16,FALSE)</f>
        <v>9.5448342297503395</v>
      </c>
    </row>
    <row r="25" spans="1:13" x14ac:dyDescent="0.25">
      <c r="A25" s="24" t="s">
        <v>39</v>
      </c>
      <c r="B25" s="56">
        <f>VLOOKUP($A25,'YTD Raw Data'!$B:$Q,5,FALSE)</f>
        <v>53.744744691513901</v>
      </c>
      <c r="C25" s="52">
        <f>VLOOKUP($A25,'YTD Raw Data'!$B:$Q,6,FALSE)</f>
        <v>51.0895460762722</v>
      </c>
      <c r="D25" s="53">
        <f>VLOOKUP($A25,'YTD Raw Data'!$B:$Q,7,FALSE)</f>
        <v>109.40541754617399</v>
      </c>
      <c r="E25" s="53">
        <f>VLOOKUP($A25,'YTD Raw Data'!$B:$Q,8,FALSE)</f>
        <v>95.421783196248995</v>
      </c>
      <c r="F25" s="53">
        <f>VLOOKUP($A25,'YTD Raw Data'!$B:$Q,9,FALSE)</f>
        <v>58.799662338876097</v>
      </c>
      <c r="G25" s="53">
        <f>VLOOKUP($A25,'YTD Raw Data'!$B:$Q,10,FALSE)</f>
        <v>48.750555892848297</v>
      </c>
      <c r="H25" s="52">
        <f>VLOOKUP($A25,'YTD Raw Data'!$B:$Q,11,FALSE)</f>
        <v>5.1971466164089897</v>
      </c>
      <c r="I25" s="52">
        <f>VLOOKUP($A25,'YTD Raw Data'!$B:$Q,12,FALSE)</f>
        <v>14.6545514886948</v>
      </c>
      <c r="J25" s="52">
        <f>VLOOKUP($A25,'YTD Raw Data'!$B:$Q,13,FALSE)</f>
        <v>20.6133166319484</v>
      </c>
      <c r="K25" s="52">
        <f>VLOOKUP($A25,'YTD Raw Data'!$B:$Q,14,FALSE)</f>
        <v>21.8293266897773</v>
      </c>
      <c r="L25" s="52">
        <f>VLOOKUP($A25,'YTD Raw Data'!$B:$Q,15,FALSE)</f>
        <v>1.0081888897389</v>
      </c>
      <c r="M25" s="57">
        <f>VLOOKUP($A25,'YTD Raw Data'!$B:$Q,16,FALSE)</f>
        <v>6.2577325609179697</v>
      </c>
    </row>
    <row r="26" spans="1:13" x14ac:dyDescent="0.25">
      <c r="A26" s="24" t="s">
        <v>38</v>
      </c>
      <c r="B26" s="56">
        <f>VLOOKUP($A26,'YTD Raw Data'!$B:$Q,5,FALSE)</f>
        <v>58.3330101385775</v>
      </c>
      <c r="C26" s="52">
        <f>VLOOKUP($A26,'YTD Raw Data'!$B:$Q,6,FALSE)</f>
        <v>55.2939471079792</v>
      </c>
      <c r="D26" s="53">
        <f>VLOOKUP($A26,'YTD Raw Data'!$B:$Q,7,FALSE)</f>
        <v>103.57742539736201</v>
      </c>
      <c r="E26" s="53">
        <f>VLOOKUP($A26,'YTD Raw Data'!$B:$Q,8,FALSE)</f>
        <v>97.936247708463696</v>
      </c>
      <c r="F26" s="53">
        <f>VLOOKUP($A26,'YTD Raw Data'!$B:$Q,9,FALSE)</f>
        <v>60.419830058321097</v>
      </c>
      <c r="G26" s="53">
        <f>VLOOKUP($A26,'YTD Raw Data'!$B:$Q,10,FALSE)</f>
        <v>54.1528170074575</v>
      </c>
      <c r="H26" s="52">
        <f>VLOOKUP($A26,'YTD Raw Data'!$B:$Q,11,FALSE)</f>
        <v>5.4961947727542197</v>
      </c>
      <c r="I26" s="52">
        <f>VLOOKUP($A26,'YTD Raw Data'!$B:$Q,12,FALSE)</f>
        <v>5.7600508707373601</v>
      </c>
      <c r="J26" s="52">
        <f>VLOOKUP($A26,'YTD Raw Data'!$B:$Q,13,FALSE)</f>
        <v>11.572829258357</v>
      </c>
      <c r="K26" s="52">
        <f>VLOOKUP($A26,'YTD Raw Data'!$B:$Q,14,FALSE)</f>
        <v>15.5052340151036</v>
      </c>
      <c r="L26" s="52">
        <f>VLOOKUP($A26,'YTD Raw Data'!$B:$Q,15,FALSE)</f>
        <v>3.52451827464263</v>
      </c>
      <c r="M26" s="57">
        <f>VLOOKUP($A26,'YTD Raw Data'!$B:$Q,16,FALSE)</f>
        <v>9.2144274365725405</v>
      </c>
    </row>
    <row r="27" spans="1:13" x14ac:dyDescent="0.25">
      <c r="A27" s="24" t="s">
        <v>35</v>
      </c>
      <c r="B27" s="56">
        <f>VLOOKUP($A27,'YTD Raw Data'!$B:$Q,5,FALSE)</f>
        <v>59.1295805031911</v>
      </c>
      <c r="C27" s="52">
        <f>VLOOKUP($A27,'YTD Raw Data'!$B:$Q,6,FALSE)</f>
        <v>55.5347177555645</v>
      </c>
      <c r="D27" s="53">
        <f>VLOOKUP($A27,'YTD Raw Data'!$B:$Q,7,FALSE)</f>
        <v>100.371591235408</v>
      </c>
      <c r="E27" s="53">
        <f>VLOOKUP($A27,'YTD Raw Data'!$B:$Q,8,FALSE)</f>
        <v>86.568519320321798</v>
      </c>
      <c r="F27" s="53">
        <f>VLOOKUP($A27,'YTD Raw Data'!$B:$Q,9,FALSE)</f>
        <v>59.349300841875099</v>
      </c>
      <c r="G27" s="53">
        <f>VLOOKUP($A27,'YTD Raw Data'!$B:$Q,10,FALSE)</f>
        <v>48.075582869712001</v>
      </c>
      <c r="H27" s="52">
        <f>VLOOKUP($A27,'YTD Raw Data'!$B:$Q,11,FALSE)</f>
        <v>6.4731809090115497</v>
      </c>
      <c r="I27" s="52">
        <f>VLOOKUP($A27,'YTD Raw Data'!$B:$Q,12,FALSE)</f>
        <v>15.9446783004487</v>
      </c>
      <c r="J27" s="52">
        <f>VLOOKUP($A27,'YTD Raw Data'!$B:$Q,13,FALSE)</f>
        <v>23.449987081208199</v>
      </c>
      <c r="K27" s="52">
        <f>VLOOKUP($A27,'YTD Raw Data'!$B:$Q,14,FALSE)</f>
        <v>21.384808164345401</v>
      </c>
      <c r="L27" s="52">
        <f>VLOOKUP($A27,'YTD Raw Data'!$B:$Q,15,FALSE)</f>
        <v>-1.6728871065042901</v>
      </c>
      <c r="M27" s="57">
        <f>VLOOKUP($A27,'YTD Raw Data'!$B:$Q,16,FALSE)</f>
        <v>4.6920047936996996</v>
      </c>
    </row>
    <row r="28" spans="1:13" x14ac:dyDescent="0.25">
      <c r="A28" s="24" t="s">
        <v>36</v>
      </c>
      <c r="B28" s="56">
        <f>VLOOKUP($A28,'YTD Raw Data'!$B:$Q,5,FALSE)</f>
        <v>66.368795505345105</v>
      </c>
      <c r="C28" s="52">
        <f>VLOOKUP($A28,'YTD Raw Data'!$B:$Q,6,FALSE)</f>
        <v>64.166938376263403</v>
      </c>
      <c r="D28" s="53">
        <f>VLOOKUP($A28,'YTD Raw Data'!$B:$Q,7,FALSE)</f>
        <v>157.515071218472</v>
      </c>
      <c r="E28" s="53">
        <f>VLOOKUP($A28,'YTD Raw Data'!$B:$Q,8,FALSE)</f>
        <v>134.18345249697001</v>
      </c>
      <c r="F28" s="53">
        <f>VLOOKUP($A28,'YTD Raw Data'!$B:$Q,9,FALSE)</f>
        <v>104.54085550708599</v>
      </c>
      <c r="G28" s="53">
        <f>VLOOKUP($A28,'YTD Raw Data'!$B:$Q,10,FALSE)</f>
        <v>86.101413274874105</v>
      </c>
      <c r="H28" s="52">
        <f>VLOOKUP($A28,'YTD Raw Data'!$B:$Q,11,FALSE)</f>
        <v>3.4314511254541098</v>
      </c>
      <c r="I28" s="52">
        <f>VLOOKUP($A28,'YTD Raw Data'!$B:$Q,12,FALSE)</f>
        <v>17.3878509513147</v>
      </c>
      <c r="J28" s="52">
        <f>VLOOKUP($A28,'YTD Raw Data'!$B:$Q,13,FALSE)</f>
        <v>21.415957683929999</v>
      </c>
      <c r="K28" s="52">
        <f>VLOOKUP($A28,'YTD Raw Data'!$B:$Q,14,FALSE)</f>
        <v>29.6015807901172</v>
      </c>
      <c r="L28" s="52">
        <f>VLOOKUP($A28,'YTD Raw Data'!$B:$Q,15,FALSE)</f>
        <v>6.7418017057494204</v>
      </c>
      <c r="M28" s="57">
        <f>VLOOKUP($A28,'YTD Raw Data'!$B:$Q,16,FALSE)</f>
        <v>10.4045944617113</v>
      </c>
    </row>
    <row r="29" spans="1:13" x14ac:dyDescent="0.25">
      <c r="A29" s="24"/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25">
      <c r="A30" s="22" t="s">
        <v>48</v>
      </c>
      <c r="B30" s="56">
        <f>VLOOKUP($A30,'YTD Raw Data'!$B:$Q,5,FALSE)</f>
        <v>61.111680218712102</v>
      </c>
      <c r="C30" s="52">
        <f>VLOOKUP($A30,'YTD Raw Data'!$B:$Q,6,FALSE)</f>
        <v>56.098294066197703</v>
      </c>
      <c r="D30" s="53">
        <f>VLOOKUP($A30,'YTD Raw Data'!$B:$Q,7,FALSE)</f>
        <v>100.25425523883</v>
      </c>
      <c r="E30" s="53">
        <f>VLOOKUP($A30,'YTD Raw Data'!$B:$Q,8,FALSE)</f>
        <v>91.231224005578596</v>
      </c>
      <c r="F30" s="53">
        <f>VLOOKUP($A30,'YTD Raw Data'!$B:$Q,9,FALSE)</f>
        <v>61.267059867205703</v>
      </c>
      <c r="G30" s="53">
        <f>VLOOKUP($A30,'YTD Raw Data'!$B:$Q,10,FALSE)</f>
        <v>51.179160322841</v>
      </c>
      <c r="H30" s="52">
        <f>VLOOKUP($A30,'YTD Raw Data'!$B:$Q,11,FALSE)</f>
        <v>8.9367889629556903</v>
      </c>
      <c r="I30" s="52">
        <f>VLOOKUP($A30,'YTD Raw Data'!$B:$Q,12,FALSE)</f>
        <v>9.89028847481047</v>
      </c>
      <c r="J30" s="52">
        <f>VLOOKUP($A30,'YTD Raw Data'!$B:$Q,13,FALSE)</f>
        <v>19.7109516465875</v>
      </c>
      <c r="K30" s="52">
        <f>VLOOKUP($A30,'YTD Raw Data'!$B:$Q,14,FALSE)</f>
        <v>19.796609431675499</v>
      </c>
      <c r="L30" s="52">
        <f>VLOOKUP($A30,'YTD Raw Data'!$B:$Q,15,FALSE)</f>
        <v>7.1553841908244598E-2</v>
      </c>
      <c r="M30" s="57">
        <f>VLOOKUP($A30,'YTD Raw Data'!$B:$Q,16,FALSE)</f>
        <v>9.0147374207101603</v>
      </c>
    </row>
    <row r="31" spans="1:13" x14ac:dyDescent="0.25">
      <c r="A31" s="22"/>
      <c r="B31" s="23"/>
      <c r="C31" s="54"/>
      <c r="D31" s="55"/>
      <c r="E31" s="55"/>
      <c r="F31" s="55"/>
      <c r="G31" s="55"/>
      <c r="H31" s="54"/>
      <c r="I31" s="54"/>
      <c r="J31" s="54"/>
      <c r="K31" s="54"/>
      <c r="L31" s="54"/>
      <c r="M31" s="58"/>
    </row>
    <row r="32" spans="1:13" x14ac:dyDescent="0.25">
      <c r="A32" s="22" t="s">
        <v>49</v>
      </c>
      <c r="B32" s="56">
        <f>VLOOKUP($A32,'YTD Raw Data'!$B:$Q,5,FALSE)</f>
        <v>64.178705282011606</v>
      </c>
      <c r="C32" s="52">
        <f>VLOOKUP($A32,'YTD Raw Data'!$B:$Q,6,FALSE)</f>
        <v>63.630732681457303</v>
      </c>
      <c r="D32" s="53">
        <f>VLOOKUP($A32,'YTD Raw Data'!$B:$Q,7,FALSE)</f>
        <v>105.525150382692</v>
      </c>
      <c r="E32" s="53">
        <f>VLOOKUP($A32,'YTD Raw Data'!$B:$Q,8,FALSE)</f>
        <v>91.240192991584607</v>
      </c>
      <c r="F32" s="53">
        <f>VLOOKUP($A32,'YTD Raw Data'!$B:$Q,9,FALSE)</f>
        <v>67.724675262507603</v>
      </c>
      <c r="G32" s="53">
        <f>VLOOKUP($A32,'YTD Raw Data'!$B:$Q,10,FALSE)</f>
        <v>58.056803300520997</v>
      </c>
      <c r="H32" s="52">
        <f>VLOOKUP($A32,'YTD Raw Data'!$B:$Q,11,FALSE)</f>
        <v>0.86117600326477595</v>
      </c>
      <c r="I32" s="52">
        <f>VLOOKUP($A32,'YTD Raw Data'!$B:$Q,12,FALSE)</f>
        <v>15.6564304860963</v>
      </c>
      <c r="J32" s="52">
        <f>VLOOKUP($A32,'YTD Raw Data'!$B:$Q,13,FALSE)</f>
        <v>16.652435911675099</v>
      </c>
      <c r="K32" s="52">
        <f>VLOOKUP($A32,'YTD Raw Data'!$B:$Q,14,FALSE)</f>
        <v>17.382287514574699</v>
      </c>
      <c r="L32" s="52">
        <f>VLOOKUP($A32,'YTD Raw Data'!$B:$Q,15,FALSE)</f>
        <v>0.62566340530783604</v>
      </c>
      <c r="M32" s="57">
        <f>VLOOKUP($A32,'YTD Raw Data'!$B:$Q,16,FALSE)</f>
        <v>1.4922274716803301</v>
      </c>
    </row>
    <row r="33" spans="1:13" x14ac:dyDescent="0.25">
      <c r="A33" s="24" t="s">
        <v>34</v>
      </c>
      <c r="B33" s="56">
        <f>VLOOKUP($A33,'YTD Raw Data'!$B:$Q,5,FALSE)</f>
        <v>66.808410384958506</v>
      </c>
      <c r="C33" s="52">
        <f>VLOOKUP($A33,'YTD Raw Data'!$B:$Q,6,FALSE)</f>
        <v>72.906977055895197</v>
      </c>
      <c r="D33" s="53">
        <f>VLOOKUP($A33,'YTD Raw Data'!$B:$Q,7,FALSE)</f>
        <v>85.974117296796194</v>
      </c>
      <c r="E33" s="53">
        <f>VLOOKUP($A33,'YTD Raw Data'!$B:$Q,8,FALSE)</f>
        <v>78.300298614626598</v>
      </c>
      <c r="F33" s="53">
        <f>VLOOKUP($A33,'YTD Raw Data'!$B:$Q,9,FALSE)</f>
        <v>57.437941108489198</v>
      </c>
      <c r="G33" s="53">
        <f>VLOOKUP($A33,'YTD Raw Data'!$B:$Q,10,FALSE)</f>
        <v>57.086380745663199</v>
      </c>
      <c r="H33" s="52">
        <f>VLOOKUP($A33,'YTD Raw Data'!$B:$Q,11,FALSE)</f>
        <v>-8.3648601508482692</v>
      </c>
      <c r="I33" s="52">
        <f>VLOOKUP($A33,'YTD Raw Data'!$B:$Q,12,FALSE)</f>
        <v>9.8004973390179799</v>
      </c>
      <c r="J33" s="52">
        <f>VLOOKUP($A33,'YTD Raw Data'!$B:$Q,13,FALSE)</f>
        <v>0.61583929167324902</v>
      </c>
      <c r="K33" s="52">
        <f>VLOOKUP($A33,'YTD Raw Data'!$B:$Q,14,FALSE)</f>
        <v>2.34938883848882</v>
      </c>
      <c r="L33" s="52">
        <f>VLOOKUP($A33,'YTD Raw Data'!$B:$Q,15,FALSE)</f>
        <v>1.72293901141173</v>
      </c>
      <c r="M33" s="57">
        <f>VLOOKUP($A33,'YTD Raw Data'!$B:$Q,16,FALSE)</f>
        <v>-6.7860425782255298</v>
      </c>
    </row>
    <row r="34" spans="1:13" x14ac:dyDescent="0.25">
      <c r="A34" s="24" t="s">
        <v>31</v>
      </c>
      <c r="B34" s="56">
        <f>VLOOKUP($A34,'YTD Raw Data'!$B:$Q,5,FALSE)</f>
        <v>62.5917158832642</v>
      </c>
      <c r="C34" s="52">
        <f>VLOOKUP($A34,'YTD Raw Data'!$B:$Q,6,FALSE)</f>
        <v>55.991932513249601</v>
      </c>
      <c r="D34" s="53">
        <f>VLOOKUP($A34,'YTD Raw Data'!$B:$Q,7,FALSE)</f>
        <v>138.75445969184099</v>
      </c>
      <c r="E34" s="53">
        <f>VLOOKUP($A34,'YTD Raw Data'!$B:$Q,8,FALSE)</f>
        <v>118.689052938076</v>
      </c>
      <c r="F34" s="53">
        <f>VLOOKUP($A34,'YTD Raw Data'!$B:$Q,9,FALSE)</f>
        <v>86.848797185675593</v>
      </c>
      <c r="G34" s="53">
        <f>VLOOKUP($A34,'YTD Raw Data'!$B:$Q,10,FALSE)</f>
        <v>66.456294421702793</v>
      </c>
      <c r="H34" s="52">
        <f>VLOOKUP($A34,'YTD Raw Data'!$B:$Q,11,FALSE)</f>
        <v>11.787025512028499</v>
      </c>
      <c r="I34" s="52">
        <f>VLOOKUP($A34,'YTD Raw Data'!$B:$Q,12,FALSE)</f>
        <v>16.905861372264599</v>
      </c>
      <c r="J34" s="52">
        <f>VLOOKUP($A34,'YTD Raw Data'!$B:$Q,13,FALSE)</f>
        <v>30.685585077270201</v>
      </c>
      <c r="K34" s="52">
        <f>VLOOKUP($A34,'YTD Raw Data'!$B:$Q,14,FALSE)</f>
        <v>29.505671447658301</v>
      </c>
      <c r="L34" s="52">
        <f>VLOOKUP($A34,'YTD Raw Data'!$B:$Q,15,FALSE)</f>
        <v>-0.90286440460461803</v>
      </c>
      <c r="M34" s="57">
        <f>VLOOKUP($A34,'YTD Raw Data'!$B:$Q,16,FALSE)</f>
        <v>10.777740249714199</v>
      </c>
    </row>
    <row r="35" spans="1:13" x14ac:dyDescent="0.25">
      <c r="A35" s="24" t="s">
        <v>32</v>
      </c>
      <c r="B35" s="56">
        <f>VLOOKUP($A35,'YTD Raw Data'!$B:$Q,5,FALSE)</f>
        <v>63.202091652823697</v>
      </c>
      <c r="C35" s="52">
        <f>VLOOKUP($A35,'YTD Raw Data'!$B:$Q,6,FALSE)</f>
        <v>62.182109721848903</v>
      </c>
      <c r="D35" s="53">
        <f>VLOOKUP($A35,'YTD Raw Data'!$B:$Q,7,FALSE)</f>
        <v>102.042834191064</v>
      </c>
      <c r="E35" s="53">
        <f>VLOOKUP($A35,'YTD Raw Data'!$B:$Q,8,FALSE)</f>
        <v>87.320725778283204</v>
      </c>
      <c r="F35" s="53">
        <f>VLOOKUP($A35,'YTD Raw Data'!$B:$Q,9,FALSE)</f>
        <v>64.4932055905753</v>
      </c>
      <c r="G35" s="53">
        <f>VLOOKUP($A35,'YTD Raw Data'!$B:$Q,10,FALSE)</f>
        <v>54.297869513366798</v>
      </c>
      <c r="H35" s="52">
        <f>VLOOKUP($A35,'YTD Raw Data'!$B:$Q,11,FALSE)</f>
        <v>1.6403141281912299</v>
      </c>
      <c r="I35" s="52">
        <f>VLOOKUP($A35,'YTD Raw Data'!$B:$Q,12,FALSE)</f>
        <v>16.859809949543799</v>
      </c>
      <c r="J35" s="52">
        <f>VLOOKUP($A35,'YTD Raw Data'!$B:$Q,13,FALSE)</f>
        <v>18.7766779223236</v>
      </c>
      <c r="K35" s="52">
        <f>VLOOKUP($A35,'YTD Raw Data'!$B:$Q,14,FALSE)</f>
        <v>20.086963322061699</v>
      </c>
      <c r="L35" s="52">
        <f>VLOOKUP($A35,'YTD Raw Data'!$B:$Q,15,FALSE)</f>
        <v>1.1031504017944</v>
      </c>
      <c r="M35" s="57">
        <f>VLOOKUP($A35,'YTD Raw Data'!$B:$Q,16,FALSE)</f>
        <v>2.7615596618814702</v>
      </c>
    </row>
    <row r="36" spans="1:13" x14ac:dyDescent="0.25">
      <c r="A36" s="24" t="s">
        <v>33</v>
      </c>
      <c r="B36" s="56">
        <f>VLOOKUP($A36,'YTD Raw Data'!$B:$Q,5,FALSE)</f>
        <v>65.343909346301103</v>
      </c>
      <c r="C36" s="52">
        <f>VLOOKUP($A36,'YTD Raw Data'!$B:$Q,6,FALSE)</f>
        <v>65.605007085498301</v>
      </c>
      <c r="D36" s="53">
        <f>VLOOKUP($A36,'YTD Raw Data'!$B:$Q,7,FALSE)</f>
        <v>94.413089072562798</v>
      </c>
      <c r="E36" s="53">
        <f>VLOOKUP($A36,'YTD Raw Data'!$B:$Q,8,FALSE)</f>
        <v>85.340283764934895</v>
      </c>
      <c r="F36" s="53">
        <f>VLOOKUP($A36,'YTD Raw Data'!$B:$Q,9,FALSE)</f>
        <v>61.693203334617998</v>
      </c>
      <c r="G36" s="53">
        <f>VLOOKUP($A36,'YTD Raw Data'!$B:$Q,10,FALSE)</f>
        <v>55.987499210769897</v>
      </c>
      <c r="H36" s="52">
        <f>VLOOKUP($A36,'YTD Raw Data'!$B:$Q,11,FALSE)</f>
        <v>-0.39798446916855201</v>
      </c>
      <c r="I36" s="52">
        <f>VLOOKUP($A36,'YTD Raw Data'!$B:$Q,12,FALSE)</f>
        <v>10.631327794290501</v>
      </c>
      <c r="J36" s="52">
        <f>VLOOKUP($A36,'YTD Raw Data'!$B:$Q,13,FALSE)</f>
        <v>10.191032291634199</v>
      </c>
      <c r="K36" s="52">
        <f>VLOOKUP($A36,'YTD Raw Data'!$B:$Q,14,FALSE)</f>
        <v>10.2037326279022</v>
      </c>
      <c r="L36" s="52">
        <f>VLOOKUP($A36,'YTD Raw Data'!$B:$Q,15,FALSE)</f>
        <v>1.15257439773264E-2</v>
      </c>
      <c r="M36" s="57">
        <f>VLOOKUP($A36,'YTD Raw Data'!$B:$Q,16,FALSE)</f>
        <v>-0.38650459586221098</v>
      </c>
    </row>
    <row r="37" spans="1:13" x14ac:dyDescent="0.2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25">
      <c r="A38" s="22" t="s">
        <v>50</v>
      </c>
      <c r="B38" s="23"/>
      <c r="C38" s="54"/>
      <c r="D38" s="55"/>
      <c r="E38" s="55"/>
      <c r="F38" s="55"/>
      <c r="G38" s="55"/>
      <c r="H38" s="54"/>
      <c r="I38" s="54"/>
      <c r="J38" s="54"/>
      <c r="K38" s="54"/>
      <c r="L38" s="54"/>
      <c r="M38" s="58"/>
    </row>
    <row r="39" spans="1:13" x14ac:dyDescent="0.25">
      <c r="A39" s="24" t="s">
        <v>51</v>
      </c>
      <c r="B39" s="56">
        <f>VLOOKUP($A39,'YTD Raw Data'!$B:$Q,5,FALSE)</f>
        <v>63.757384117222102</v>
      </c>
      <c r="C39" s="52">
        <f>VLOOKUP($A39,'YTD Raw Data'!$B:$Q,6,FALSE)</f>
        <v>62.648819311072799</v>
      </c>
      <c r="D39" s="53">
        <f>VLOOKUP($A39,'YTD Raw Data'!$B:$Q,7,FALSE)</f>
        <v>113.74300774564701</v>
      </c>
      <c r="E39" s="53">
        <f>VLOOKUP($A39,'YTD Raw Data'!$B:$Q,8,FALSE)</f>
        <v>98.585041719267807</v>
      </c>
      <c r="F39" s="53">
        <f>VLOOKUP($A39,'YTD Raw Data'!$B:$Q,9,FALSE)</f>
        <v>72.5195663548743</v>
      </c>
      <c r="G39" s="53">
        <f>VLOOKUP($A39,'YTD Raw Data'!$B:$Q,10,FALSE)</f>
        <v>61.762364654449797</v>
      </c>
      <c r="H39" s="52">
        <f>VLOOKUP($A39,'YTD Raw Data'!$B:$Q,11,FALSE)</f>
        <v>1.76949034050416</v>
      </c>
      <c r="I39" s="52">
        <f>VLOOKUP($A39,'YTD Raw Data'!$B:$Q,12,FALSE)</f>
        <v>15.375523266038501</v>
      </c>
      <c r="J39" s="52">
        <f>VLOOKUP($A39,'YTD Raw Data'!$B:$Q,13,FALSE)</f>
        <v>17.4170820055372</v>
      </c>
      <c r="K39" s="52">
        <f>VLOOKUP($A39,'YTD Raw Data'!$B:$Q,14,FALSE)</f>
        <v>16.7922216518437</v>
      </c>
      <c r="L39" s="52">
        <f>VLOOKUP($A39,'YTD Raw Data'!$B:$Q,15,FALSE)</f>
        <v>-0.53217159123754598</v>
      </c>
      <c r="M39" s="57">
        <f>VLOOKUP($A39,'YTD Raw Data'!$B:$Q,16,FALSE)</f>
        <v>1.22790202436476</v>
      </c>
    </row>
    <row r="40" spans="1:13" x14ac:dyDescent="0.25">
      <c r="A40" s="24" t="s">
        <v>52</v>
      </c>
      <c r="B40" s="56">
        <f>VLOOKUP($A40,'YTD Raw Data'!$B:$Q,5,FALSE)</f>
        <v>58.054941262191697</v>
      </c>
      <c r="C40" s="52">
        <f>VLOOKUP($A40,'YTD Raw Data'!$B:$Q,6,FALSE)</f>
        <v>60.515665546025097</v>
      </c>
      <c r="D40" s="53">
        <f>VLOOKUP($A40,'YTD Raw Data'!$B:$Q,7,FALSE)</f>
        <v>112.085738223261</v>
      </c>
      <c r="E40" s="53">
        <f>VLOOKUP($A40,'YTD Raw Data'!$B:$Q,8,FALSE)</f>
        <v>106.37968695079</v>
      </c>
      <c r="F40" s="53">
        <f>VLOOKUP($A40,'YTD Raw Data'!$B:$Q,9,FALSE)</f>
        <v>65.071309488808396</v>
      </c>
      <c r="G40" s="53">
        <f>VLOOKUP($A40,'YTD Raw Data'!$B:$Q,10,FALSE)</f>
        <v>64.376375564049098</v>
      </c>
      <c r="H40" s="52">
        <f>VLOOKUP($A40,'YTD Raw Data'!$B:$Q,11,FALSE)</f>
        <v>-4.0662599702582103</v>
      </c>
      <c r="I40" s="52">
        <f>VLOOKUP($A40,'YTD Raw Data'!$B:$Q,12,FALSE)</f>
        <v>5.3638541680519802</v>
      </c>
      <c r="J40" s="52">
        <f>VLOOKUP($A40,'YTD Raw Data'!$B:$Q,13,FALSE)</f>
        <v>1.0794859428952399</v>
      </c>
      <c r="K40" s="52">
        <f>VLOOKUP($A40,'YTD Raw Data'!$B:$Q,14,FALSE)</f>
        <v>1.0794859428952399</v>
      </c>
      <c r="L40" s="52">
        <f>VLOOKUP($A40,'YTD Raw Data'!$B:$Q,15,FALSE)</f>
        <v>0</v>
      </c>
      <c r="M40" s="57">
        <f>VLOOKUP($A40,'YTD Raw Data'!$B:$Q,16,FALSE)</f>
        <v>-4.0662599702582103</v>
      </c>
    </row>
    <row r="41" spans="1:13" x14ac:dyDescent="0.25">
      <c r="A41" s="24" t="s">
        <v>53</v>
      </c>
      <c r="B41" s="56">
        <f>VLOOKUP($A41,'YTD Raw Data'!$B:$Q,5,FALSE)</f>
        <v>56.346005592626099</v>
      </c>
      <c r="C41" s="52">
        <f>VLOOKUP($A41,'YTD Raw Data'!$B:$Q,6,FALSE)</f>
        <v>57.039106867002602</v>
      </c>
      <c r="D41" s="53">
        <f>VLOOKUP($A41,'YTD Raw Data'!$B:$Q,7,FALSE)</f>
        <v>134.036211776953</v>
      </c>
      <c r="E41" s="53">
        <f>VLOOKUP($A41,'YTD Raw Data'!$B:$Q,8,FALSE)</f>
        <v>123.3588732604</v>
      </c>
      <c r="F41" s="53">
        <f>VLOOKUP($A41,'YTD Raw Data'!$B:$Q,9,FALSE)</f>
        <v>75.524051383986603</v>
      </c>
      <c r="G41" s="53">
        <f>VLOOKUP($A41,'YTD Raw Data'!$B:$Q,10,FALSE)</f>
        <v>70.362799548930099</v>
      </c>
      <c r="H41" s="52">
        <f>VLOOKUP($A41,'YTD Raw Data'!$B:$Q,11,FALSE)</f>
        <v>-1.21513346271822</v>
      </c>
      <c r="I41" s="52">
        <f>VLOOKUP($A41,'YTD Raw Data'!$B:$Q,12,FALSE)</f>
        <v>8.6555091128423296</v>
      </c>
      <c r="J41" s="52">
        <f>VLOOKUP($A41,'YTD Raw Data'!$B:$Q,13,FALSE)</f>
        <v>7.3351996625253397</v>
      </c>
      <c r="K41" s="52">
        <f>VLOOKUP($A41,'YTD Raw Data'!$B:$Q,14,FALSE)</f>
        <v>-4.0067691270669899E-2</v>
      </c>
      <c r="L41" s="52">
        <f>VLOOKUP($A41,'YTD Raw Data'!$B:$Q,15,FALSE)</f>
        <v>-6.8712476214557103</v>
      </c>
      <c r="M41" s="57">
        <f>VLOOKUP($A41,'YTD Raw Data'!$B:$Q,16,FALSE)</f>
        <v>-8.0028862550193907</v>
      </c>
    </row>
    <row r="42" spans="1:13" x14ac:dyDescent="0.25">
      <c r="A42" s="24" t="s">
        <v>54</v>
      </c>
      <c r="B42" s="56">
        <f>VLOOKUP($A42,'YTD Raw Data'!$B:$Q,5,FALSE)</f>
        <v>62.742284393392197</v>
      </c>
      <c r="C42" s="52">
        <f>VLOOKUP($A42,'YTD Raw Data'!$B:$Q,6,FALSE)</f>
        <v>61.553385098332399</v>
      </c>
      <c r="D42" s="53">
        <f>VLOOKUP($A42,'YTD Raw Data'!$B:$Q,7,FALSE)</f>
        <v>126.743589622146</v>
      </c>
      <c r="E42" s="53">
        <f>VLOOKUP($A42,'YTD Raw Data'!$B:$Q,8,FALSE)</f>
        <v>118.52271028685701</v>
      </c>
      <c r="F42" s="53">
        <f>VLOOKUP($A42,'YTD Raw Data'!$B:$Q,9,FALSE)</f>
        <v>79.521823451121094</v>
      </c>
      <c r="G42" s="53">
        <f>VLOOKUP($A42,'YTD Raw Data'!$B:$Q,10,FALSE)</f>
        <v>72.954740291850101</v>
      </c>
      <c r="H42" s="52">
        <f>VLOOKUP($A42,'YTD Raw Data'!$B:$Q,11,FALSE)</f>
        <v>1.93149295227297</v>
      </c>
      <c r="I42" s="52">
        <f>VLOOKUP($A42,'YTD Raw Data'!$B:$Q,12,FALSE)</f>
        <v>6.9361216220862296</v>
      </c>
      <c r="J42" s="52">
        <f>VLOOKUP($A42,'YTD Raw Data'!$B:$Q,13,FALSE)</f>
        <v>9.0015852746508802</v>
      </c>
      <c r="K42" s="52">
        <f>VLOOKUP($A42,'YTD Raw Data'!$B:$Q,14,FALSE)</f>
        <v>9.0457105078623901</v>
      </c>
      <c r="L42" s="52">
        <f>VLOOKUP($A42,'YTD Raw Data'!$B:$Q,15,FALSE)</f>
        <v>4.0481276579896301E-2</v>
      </c>
      <c r="M42" s="57">
        <f>VLOOKUP($A42,'YTD Raw Data'!$B:$Q,16,FALSE)</f>
        <v>1.97275612185699</v>
      </c>
    </row>
    <row r="43" spans="1:13" x14ac:dyDescent="0.25">
      <c r="A43" s="25" t="s">
        <v>55</v>
      </c>
      <c r="B43" s="56">
        <f>VLOOKUP($A43,'YTD Raw Data'!$B:$Q,5,FALSE)</f>
        <v>63.188193920243101</v>
      </c>
      <c r="C43" s="52">
        <f>VLOOKUP($A43,'YTD Raw Data'!$B:$Q,6,FALSE)</f>
        <v>50.802322771764402</v>
      </c>
      <c r="D43" s="53">
        <f>VLOOKUP($A43,'YTD Raw Data'!$B:$Q,7,FALSE)</f>
        <v>130.59194414623801</v>
      </c>
      <c r="E43" s="53">
        <f>VLOOKUP($A43,'YTD Raw Data'!$B:$Q,8,FALSE)</f>
        <v>102.996593436426</v>
      </c>
      <c r="F43" s="53">
        <f>VLOOKUP($A43,'YTD Raw Data'!$B:$Q,9,FALSE)</f>
        <v>82.518690911340897</v>
      </c>
      <c r="G43" s="53">
        <f>VLOOKUP($A43,'YTD Raw Data'!$B:$Q,10,FALSE)</f>
        <v>52.324661841495001</v>
      </c>
      <c r="H43" s="52">
        <f>VLOOKUP($A43,'YTD Raw Data'!$B:$Q,11,FALSE)</f>
        <v>24.380521347663102</v>
      </c>
      <c r="I43" s="52">
        <f>VLOOKUP($A43,'YTD Raw Data'!$B:$Q,12,FALSE)</f>
        <v>26.7924887504611</v>
      </c>
      <c r="J43" s="52">
        <f>VLOOKUP($A43,'YTD Raw Data'!$B:$Q,13,FALSE)</f>
        <v>57.705158537500701</v>
      </c>
      <c r="K43" s="52">
        <f>VLOOKUP($A43,'YTD Raw Data'!$B:$Q,14,FALSE)</f>
        <v>56.3082667061351</v>
      </c>
      <c r="L43" s="52">
        <f>VLOOKUP($A43,'YTD Raw Data'!$B:$Q,15,FALSE)</f>
        <v>-0.88576166075974005</v>
      </c>
      <c r="M43" s="57">
        <f>VLOOKUP($A43,'YTD Raw Data'!$B:$Q,16,FALSE)</f>
        <v>23.278806376112399</v>
      </c>
    </row>
    <row r="44" spans="1:13" x14ac:dyDescent="0.25">
      <c r="A44" s="24" t="s">
        <v>56</v>
      </c>
      <c r="B44" s="56">
        <f>VLOOKUP($A44,'YTD Raw Data'!$B:$Q,5,FALSE)</f>
        <v>56.897615491940599</v>
      </c>
      <c r="C44" s="52">
        <f>VLOOKUP($A44,'YTD Raw Data'!$B:$Q,6,FALSE)</f>
        <v>55.013655318000801</v>
      </c>
      <c r="D44" s="53">
        <f>VLOOKUP($A44,'YTD Raw Data'!$B:$Q,7,FALSE)</f>
        <v>104.934631100177</v>
      </c>
      <c r="E44" s="53">
        <f>VLOOKUP($A44,'YTD Raw Data'!$B:$Q,8,FALSE)</f>
        <v>98.271354232185004</v>
      </c>
      <c r="F44" s="53">
        <f>VLOOKUP($A44,'YTD Raw Data'!$B:$Q,9,FALSE)</f>
        <v>59.705302921265201</v>
      </c>
      <c r="G44" s="53">
        <f>VLOOKUP($A44,'YTD Raw Data'!$B:$Q,10,FALSE)</f>
        <v>54.062664093625898</v>
      </c>
      <c r="H44" s="52">
        <f>VLOOKUP($A44,'YTD Raw Data'!$B:$Q,11,FALSE)</f>
        <v>3.4245318967621801</v>
      </c>
      <c r="I44" s="52">
        <f>VLOOKUP($A44,'YTD Raw Data'!$B:$Q,12,FALSE)</f>
        <v>6.7804874778148099</v>
      </c>
      <c r="J44" s="52">
        <f>VLOOKUP($A44,'YTD Raw Data'!$B:$Q,13,FALSE)</f>
        <v>10.4372193310107</v>
      </c>
      <c r="K44" s="52">
        <f>VLOOKUP($A44,'YTD Raw Data'!$B:$Q,14,FALSE)</f>
        <v>9.8711655353765106</v>
      </c>
      <c r="L44" s="52">
        <f>VLOOKUP($A44,'YTD Raw Data'!$B:$Q,15,FALSE)</f>
        <v>-0.51255708814761203</v>
      </c>
      <c r="M44" s="57">
        <f>VLOOKUP($A44,'YTD Raw Data'!$B:$Q,16,FALSE)</f>
        <v>2.8944221276418398</v>
      </c>
    </row>
    <row r="45" spans="1:13" x14ac:dyDescent="0.25">
      <c r="A45" s="24" t="s">
        <v>57</v>
      </c>
      <c r="B45" s="56">
        <f>VLOOKUP($A45,'YTD Raw Data'!$B:$Q,5,FALSE)</f>
        <v>56.362767967771099</v>
      </c>
      <c r="C45" s="52">
        <f>VLOOKUP($A45,'YTD Raw Data'!$B:$Q,6,FALSE)</f>
        <v>57.050725022793898</v>
      </c>
      <c r="D45" s="53">
        <f>VLOOKUP($A45,'YTD Raw Data'!$B:$Q,7,FALSE)</f>
        <v>96.508423038945907</v>
      </c>
      <c r="E45" s="53">
        <f>VLOOKUP($A45,'YTD Raw Data'!$B:$Q,8,FALSE)</f>
        <v>87.530852488567305</v>
      </c>
      <c r="F45" s="53">
        <f>VLOOKUP($A45,'YTD Raw Data'!$B:$Q,9,FALSE)</f>
        <v>54.394818546796103</v>
      </c>
      <c r="G45" s="53">
        <f>VLOOKUP($A45,'YTD Raw Data'!$B:$Q,10,FALSE)</f>
        <v>49.936985963359902</v>
      </c>
      <c r="H45" s="52">
        <f>VLOOKUP($A45,'YTD Raw Data'!$B:$Q,11,FALSE)</f>
        <v>-1.2058690836056301</v>
      </c>
      <c r="I45" s="52">
        <f>VLOOKUP($A45,'YTD Raw Data'!$B:$Q,12,FALSE)</f>
        <v>10.256464201066899</v>
      </c>
      <c r="J45" s="52">
        <f>VLOOKUP($A45,'YTD Raw Data'!$B:$Q,13,FALSE)</f>
        <v>8.9269155865895602</v>
      </c>
      <c r="K45" s="52">
        <f>VLOOKUP($A45,'YTD Raw Data'!$B:$Q,14,FALSE)</f>
        <v>8.6125813768830195</v>
      </c>
      <c r="L45" s="52">
        <f>VLOOKUP($A45,'YTD Raw Data'!$B:$Q,15,FALSE)</f>
        <v>-0.28857349720571601</v>
      </c>
      <c r="M45" s="57">
        <f>VLOOKUP($A45,'YTD Raw Data'!$B:$Q,16,FALSE)</f>
        <v>-1.4909627622250701</v>
      </c>
    </row>
    <row r="46" spans="1:13" x14ac:dyDescent="0.25">
      <c r="A46" s="25" t="s">
        <v>58</v>
      </c>
      <c r="B46" s="56">
        <f>VLOOKUP($A46,'YTD Raw Data'!$B:$Q,5,FALSE)</f>
        <v>53.4641641035848</v>
      </c>
      <c r="C46" s="52">
        <f>VLOOKUP($A46,'YTD Raw Data'!$B:$Q,6,FALSE)</f>
        <v>51.616725806164503</v>
      </c>
      <c r="D46" s="53">
        <f>VLOOKUP($A46,'YTD Raw Data'!$B:$Q,7,FALSE)</f>
        <v>113.086059667585</v>
      </c>
      <c r="E46" s="53">
        <f>VLOOKUP($A46,'YTD Raw Data'!$B:$Q,8,FALSE)</f>
        <v>100.47873390732001</v>
      </c>
      <c r="F46" s="53">
        <f>VLOOKUP($A46,'YTD Raw Data'!$B:$Q,9,FALSE)</f>
        <v>60.460516518955799</v>
      </c>
      <c r="G46" s="53">
        <f>VLOOKUP($A46,'YTD Raw Data'!$B:$Q,10,FALSE)</f>
        <v>51.863832574447201</v>
      </c>
      <c r="H46" s="52">
        <f>VLOOKUP($A46,'YTD Raw Data'!$B:$Q,11,FALSE)</f>
        <v>3.57914662072504</v>
      </c>
      <c r="I46" s="52">
        <f>VLOOKUP($A46,'YTD Raw Data'!$B:$Q,12,FALSE)</f>
        <v>12.5472577828201</v>
      </c>
      <c r="J46" s="52">
        <f>VLOOKUP($A46,'YTD Raw Data'!$B:$Q,13,FALSE)</f>
        <v>16.575489156472599</v>
      </c>
      <c r="K46" s="52">
        <f>VLOOKUP($A46,'YTD Raw Data'!$B:$Q,14,FALSE)</f>
        <v>16.080765267690602</v>
      </c>
      <c r="L46" s="52">
        <f>VLOOKUP($A46,'YTD Raw Data'!$B:$Q,15,FALSE)</f>
        <v>-0.42438071018342699</v>
      </c>
      <c r="M46" s="57">
        <f>VLOOKUP($A46,'YTD Raw Data'!$B:$Q,16,FALSE)</f>
        <v>3.13957670269407</v>
      </c>
    </row>
    <row r="47" spans="1:13" x14ac:dyDescent="0.25">
      <c r="A47" s="24" t="s">
        <v>59</v>
      </c>
      <c r="B47" s="56">
        <f>VLOOKUP($A47,'YTD Raw Data'!$B:$Q,5,FALSE)</f>
        <v>55.735010466848799</v>
      </c>
      <c r="C47" s="52">
        <f>VLOOKUP($A47,'YTD Raw Data'!$B:$Q,6,FALSE)</f>
        <v>51.237099265949297</v>
      </c>
      <c r="D47" s="53">
        <f>VLOOKUP($A47,'YTD Raw Data'!$B:$Q,7,FALSE)</f>
        <v>90.013199103824405</v>
      </c>
      <c r="E47" s="53">
        <f>VLOOKUP($A47,'YTD Raw Data'!$B:$Q,8,FALSE)</f>
        <v>83.563943243330002</v>
      </c>
      <c r="F47" s="53">
        <f>VLOOKUP($A47,'YTD Raw Data'!$B:$Q,9,FALSE)</f>
        <v>50.168865942062098</v>
      </c>
      <c r="G47" s="53">
        <f>VLOOKUP($A47,'YTD Raw Data'!$B:$Q,10,FALSE)</f>
        <v>42.815740550126598</v>
      </c>
      <c r="H47" s="52">
        <f>VLOOKUP($A47,'YTD Raw Data'!$B:$Q,11,FALSE)</f>
        <v>8.7786218684098696</v>
      </c>
      <c r="I47" s="52">
        <f>VLOOKUP($A47,'YTD Raw Data'!$B:$Q,12,FALSE)</f>
        <v>7.7177495582213602</v>
      </c>
      <c r="J47" s="52">
        <f>VLOOKUP($A47,'YTD Raw Data'!$B:$Q,13,FALSE)</f>
        <v>17.1738834770983</v>
      </c>
      <c r="K47" s="52">
        <f>VLOOKUP($A47,'YTD Raw Data'!$B:$Q,14,FALSE)</f>
        <v>17.1738834770983</v>
      </c>
      <c r="L47" s="52">
        <f>VLOOKUP($A47,'YTD Raw Data'!$B:$Q,15,FALSE)</f>
        <v>0</v>
      </c>
      <c r="M47" s="57">
        <f>VLOOKUP($A47,'YTD Raw Data'!$B:$Q,16,FALSE)</f>
        <v>8.7786218684098696</v>
      </c>
    </row>
    <row r="48" spans="1:13" ht="15" thickBot="1" x14ac:dyDescent="0.3">
      <c r="A48" s="24" t="s">
        <v>60</v>
      </c>
      <c r="B48" s="59">
        <f>VLOOKUP($A48,'YTD Raw Data'!$B:$Q,5,FALSE)</f>
        <v>56.018180537228403</v>
      </c>
      <c r="C48" s="60">
        <f>VLOOKUP($A48,'YTD Raw Data'!$B:$Q,6,FALSE)</f>
        <v>53.333316032652299</v>
      </c>
      <c r="D48" s="61">
        <f>VLOOKUP($A48,'YTD Raw Data'!$B:$Q,7,FALSE)</f>
        <v>109.65580319285201</v>
      </c>
      <c r="E48" s="61">
        <f>VLOOKUP($A48,'YTD Raw Data'!$B:$Q,8,FALSE)</f>
        <v>98.064180071416303</v>
      </c>
      <c r="F48" s="61">
        <f>VLOOKUP($A48,'YTD Raw Data'!$B:$Q,9,FALSE)</f>
        <v>61.42718580212</v>
      </c>
      <c r="G48" s="61">
        <f>VLOOKUP($A48,'YTD Raw Data'!$B:$Q,10,FALSE)</f>
        <v>52.300879072317699</v>
      </c>
      <c r="H48" s="60">
        <f>VLOOKUP($A48,'YTD Raw Data'!$B:$Q,11,FALSE)</f>
        <v>5.03412257908795</v>
      </c>
      <c r="I48" s="60">
        <f>VLOOKUP($A48,'YTD Raw Data'!$B:$Q,12,FALSE)</f>
        <v>11.820445664252301</v>
      </c>
      <c r="J48" s="60">
        <f>VLOOKUP($A48,'YTD Raw Data'!$B:$Q,13,FALSE)</f>
        <v>17.449623967473201</v>
      </c>
      <c r="K48" s="60">
        <f>VLOOKUP($A48,'YTD Raw Data'!$B:$Q,14,FALSE)</f>
        <v>14.336199128797601</v>
      </c>
      <c r="L48" s="60">
        <f>VLOOKUP($A48,'YTD Raw Data'!$B:$Q,15,FALSE)</f>
        <v>-2.6508597758795598</v>
      </c>
      <c r="M48" s="62">
        <f>VLOOKUP($A48,'YTD Raw Data'!$B:$Q,16,FALSE)</f>
        <v>2.2498152726908698</v>
      </c>
    </row>
    <row r="49" spans="2:13" x14ac:dyDescent="0.25">
      <c r="B49" s="78" t="s">
        <v>78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</row>
    <row r="50" spans="2:13" x14ac:dyDescent="0.25"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</row>
    <row r="57" spans="2:13" x14ac:dyDescent="0.25">
      <c r="F57" s="51"/>
    </row>
  </sheetData>
  <sheetProtection algorithmName="SHA-512" hashValue="5EP3CmgNMwjnzwDDGNlh84LkkVikldhgP1qQTrrcoPky4g2cOgHZ1i6HQ2UrmB9EZxNdAmTJ66xosZ1GD/TYnA==" saltValue="nYX4aLg1+O+EmHHbVQtAiQ==" spinCount="100000" sheet="1" formatCells="0" formatColumns="0" formatRows="0"/>
  <mergeCells count="7">
    <mergeCell ref="B49:M50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Q54"/>
  <sheetViews>
    <sheetView topLeftCell="A19" workbookViewId="0">
      <selection activeCell="E58" sqref="E58"/>
    </sheetView>
  </sheetViews>
  <sheetFormatPr defaultColWidth="8.85546875" defaultRowHeight="12.75" x14ac:dyDescent="0.2"/>
  <cols>
    <col min="1" max="1" width="43.28515625" bestFit="1" customWidth="1"/>
    <col min="2" max="2" width="21.7109375" customWidth="1"/>
    <col min="12" max="12" width="12.140625" customWidth="1"/>
  </cols>
  <sheetData>
    <row r="1" spans="1:17" ht="25.5" x14ac:dyDescent="0.35">
      <c r="A1" s="47" t="s">
        <v>80</v>
      </c>
      <c r="B1" s="49"/>
      <c r="C1" s="48" t="s">
        <v>73</v>
      </c>
      <c r="D1" s="50"/>
      <c r="E1" s="1"/>
      <c r="F1" s="88" t="s">
        <v>81</v>
      </c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</row>
    <row r="2" spans="1:17" ht="25.5" x14ac:dyDescent="0.3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7" x14ac:dyDescent="0.2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">
      <c r="A6" s="2"/>
      <c r="B6" s="31"/>
      <c r="C6" s="89" t="s">
        <v>0</v>
      </c>
      <c r="D6" s="90"/>
      <c r="E6" s="32"/>
      <c r="F6" s="95" t="s">
        <v>81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</row>
    <row r="7" spans="1:17" x14ac:dyDescent="0.2">
      <c r="A7" s="4"/>
      <c r="B7" s="33"/>
      <c r="C7" s="3"/>
      <c r="D7" s="17"/>
      <c r="E7" s="34"/>
      <c r="F7" s="91" t="s">
        <v>1</v>
      </c>
      <c r="G7" s="92"/>
      <c r="H7" s="91" t="s">
        <v>2</v>
      </c>
      <c r="I7" s="92"/>
      <c r="J7" s="91" t="s">
        <v>3</v>
      </c>
      <c r="K7" s="92"/>
      <c r="L7" s="68" t="s">
        <v>79</v>
      </c>
      <c r="M7" s="69"/>
      <c r="N7" s="69"/>
      <c r="O7" s="69"/>
      <c r="P7" s="69"/>
      <c r="Q7" s="70"/>
    </row>
    <row r="8" spans="1:17" ht="22.5" x14ac:dyDescent="0.2">
      <c r="A8" s="6"/>
      <c r="B8" s="35"/>
      <c r="C8" s="5" t="s">
        <v>4</v>
      </c>
      <c r="D8" s="5" t="s">
        <v>5</v>
      </c>
      <c r="E8" s="36"/>
      <c r="F8" s="5">
        <v>2022</v>
      </c>
      <c r="G8" s="71">
        <v>2021</v>
      </c>
      <c r="H8" s="5">
        <v>2022</v>
      </c>
      <c r="I8" s="71">
        <v>2021</v>
      </c>
      <c r="J8" s="5">
        <v>2022</v>
      </c>
      <c r="K8" s="71">
        <v>2021</v>
      </c>
      <c r="L8" s="5" t="s">
        <v>6</v>
      </c>
      <c r="M8" s="72" t="s">
        <v>2</v>
      </c>
      <c r="N8" s="72" t="s">
        <v>3</v>
      </c>
      <c r="O8" s="73" t="s">
        <v>7</v>
      </c>
      <c r="P8" s="73" t="s">
        <v>8</v>
      </c>
      <c r="Q8" s="74" t="s">
        <v>9</v>
      </c>
    </row>
    <row r="9" spans="1:17" x14ac:dyDescent="0.2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97">
        <v>53.589673870808802</v>
      </c>
      <c r="G9" s="98">
        <v>53.259063261756097</v>
      </c>
      <c r="H9" s="99">
        <v>146.71753565533601</v>
      </c>
      <c r="I9" s="100">
        <v>135.756842630378</v>
      </c>
      <c r="J9" s="99">
        <v>78.625448868982403</v>
      </c>
      <c r="K9" s="100">
        <v>72.302822698676096</v>
      </c>
      <c r="L9" s="97">
        <v>0.62075933898378299</v>
      </c>
      <c r="M9" s="98">
        <v>8.07376837335568</v>
      </c>
      <c r="N9" s="98">
        <v>8.7446463835249801</v>
      </c>
      <c r="O9" s="98">
        <v>9.2868236647270006</v>
      </c>
      <c r="P9" s="98">
        <v>0.49857836613845502</v>
      </c>
      <c r="Q9" s="98">
        <v>1.12243267689219</v>
      </c>
    </row>
    <row r="10" spans="1:17" x14ac:dyDescent="0.2">
      <c r="A10" s="40"/>
      <c r="B10" s="19"/>
      <c r="C10" s="41"/>
      <c r="D10" s="42"/>
      <c r="E10" s="1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</row>
    <row r="11" spans="1:17" x14ac:dyDescent="0.2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97">
        <v>50.0632071180559</v>
      </c>
      <c r="G11" s="98">
        <v>49.3289826143615</v>
      </c>
      <c r="H11" s="99">
        <v>108.404560016378</v>
      </c>
      <c r="I11" s="100">
        <v>99.449648741123397</v>
      </c>
      <c r="J11" s="99">
        <v>54.270799406416998</v>
      </c>
      <c r="K11" s="100">
        <v>49.057499937552301</v>
      </c>
      <c r="L11" s="97">
        <v>1.4884241773935201</v>
      </c>
      <c r="M11" s="98">
        <v>9.0044674753613396</v>
      </c>
      <c r="N11" s="98">
        <v>10.6269163237036</v>
      </c>
      <c r="O11" s="98">
        <v>11.1802282488879</v>
      </c>
      <c r="P11" s="98">
        <v>0.50016030779095799</v>
      </c>
      <c r="Q11" s="98">
        <v>1.9960289921313601</v>
      </c>
    </row>
    <row r="12" spans="1:17" x14ac:dyDescent="0.2">
      <c r="A12" s="40"/>
      <c r="B12" s="19"/>
      <c r="C12" s="41"/>
      <c r="D12" s="42"/>
      <c r="E12" s="1"/>
      <c r="F12" s="101"/>
      <c r="G12" s="101"/>
      <c r="H12" s="102"/>
      <c r="I12" s="102"/>
      <c r="J12" s="102"/>
      <c r="K12" s="102"/>
      <c r="L12" s="101"/>
      <c r="M12" s="101"/>
      <c r="N12" s="101"/>
      <c r="O12" s="101"/>
      <c r="P12" s="101"/>
      <c r="Q12" s="101"/>
    </row>
    <row r="13" spans="1:17" x14ac:dyDescent="0.2">
      <c r="A13" s="43" t="s">
        <v>14</v>
      </c>
      <c r="B13" s="19"/>
      <c r="C13" s="7"/>
      <c r="D13" s="18"/>
      <c r="E13" s="1"/>
      <c r="F13" s="103"/>
      <c r="G13" s="103"/>
      <c r="H13" s="104"/>
      <c r="I13" s="104"/>
      <c r="J13" s="104"/>
      <c r="K13" s="104"/>
      <c r="L13" s="103"/>
      <c r="M13" s="103"/>
      <c r="N13" s="103"/>
      <c r="O13" s="103"/>
      <c r="P13" s="103"/>
      <c r="Q13" s="103"/>
    </row>
    <row r="14" spans="1:17" x14ac:dyDescent="0.2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97">
        <v>51.016790577086297</v>
      </c>
      <c r="G14" s="98">
        <v>50.918384680983202</v>
      </c>
      <c r="H14" s="99">
        <v>105.383293641325</v>
      </c>
      <c r="I14" s="100">
        <v>99.749037128994999</v>
      </c>
      <c r="J14" s="99">
        <v>53.7631742202311</v>
      </c>
      <c r="K14" s="100">
        <v>50.790598440918501</v>
      </c>
      <c r="L14" s="97">
        <v>0.19326201473118601</v>
      </c>
      <c r="M14" s="98">
        <v>5.6484319793929902</v>
      </c>
      <c r="N14" s="98">
        <v>5.8526102675682701</v>
      </c>
      <c r="O14" s="98">
        <v>6.3344078532683898</v>
      </c>
      <c r="P14" s="98">
        <v>0.45515890867712799</v>
      </c>
      <c r="Q14" s="98">
        <v>0.64930057268545205</v>
      </c>
    </row>
    <row r="15" spans="1:17" x14ac:dyDescent="0.2">
      <c r="A15" s="44" t="s">
        <v>16</v>
      </c>
      <c r="B15" s="19" t="s">
        <v>49</v>
      </c>
      <c r="C15" s="45" t="s">
        <v>11</v>
      </c>
      <c r="D15" s="46" t="s">
        <v>12</v>
      </c>
      <c r="E15" s="19"/>
      <c r="F15" s="105">
        <v>52.013677373205901</v>
      </c>
      <c r="G15" s="106">
        <v>59.635514426644498</v>
      </c>
      <c r="H15" s="76">
        <v>99.980730968455603</v>
      </c>
      <c r="I15" s="77">
        <v>94.184742273768606</v>
      </c>
      <c r="J15" s="76">
        <v>52.003654841305497</v>
      </c>
      <c r="K15" s="77">
        <v>56.167555566371199</v>
      </c>
      <c r="L15" s="105">
        <v>-12.780701443959</v>
      </c>
      <c r="M15" s="106">
        <v>6.1538509898341003</v>
      </c>
      <c r="N15" s="106">
        <v>-7.4133557764417901</v>
      </c>
      <c r="O15" s="106">
        <v>-6.5864655844587299</v>
      </c>
      <c r="P15" s="106">
        <v>0.89309878213802396</v>
      </c>
      <c r="Q15" s="106">
        <v>-12.0017469507657</v>
      </c>
    </row>
    <row r="16" spans="1:17" x14ac:dyDescent="0.2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107">
        <v>45.943538160149402</v>
      </c>
      <c r="G16" s="108">
        <v>44.763514283327098</v>
      </c>
      <c r="H16" s="109">
        <v>100.03081629220701</v>
      </c>
      <c r="I16" s="110">
        <v>96.611988621227297</v>
      </c>
      <c r="J16" s="109">
        <v>45.957696255119103</v>
      </c>
      <c r="K16" s="110">
        <v>43.246921325869401</v>
      </c>
      <c r="L16" s="107">
        <v>2.6361287662837398</v>
      </c>
      <c r="M16" s="108">
        <v>3.5387199039897799</v>
      </c>
      <c r="N16" s="108">
        <v>6.26813388362081</v>
      </c>
      <c r="O16" s="108">
        <v>6.5483794921672098</v>
      </c>
      <c r="P16" s="108">
        <v>0.26371556392747802</v>
      </c>
      <c r="Q16" s="108">
        <v>2.9067962120530799</v>
      </c>
    </row>
    <row r="17" spans="1:17" x14ac:dyDescent="0.2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105">
        <v>52.4262249414991</v>
      </c>
      <c r="G17" s="106">
        <v>45.159268755092299</v>
      </c>
      <c r="H17" s="76">
        <v>151.28208582186599</v>
      </c>
      <c r="I17" s="77">
        <v>123.237369261041</v>
      </c>
      <c r="J17" s="76">
        <v>79.311486609163296</v>
      </c>
      <c r="K17" s="77">
        <v>55.653094791299502</v>
      </c>
      <c r="L17" s="105">
        <v>16.091837593334201</v>
      </c>
      <c r="M17" s="106">
        <v>22.7566660413042</v>
      </c>
      <c r="N17" s="106">
        <v>42.510469375662602</v>
      </c>
      <c r="O17" s="106">
        <v>44.1879311006915</v>
      </c>
      <c r="P17" s="106">
        <v>1.1770796436064399</v>
      </c>
      <c r="Q17" s="106">
        <v>17.458330981533901</v>
      </c>
    </row>
    <row r="18" spans="1:17" x14ac:dyDescent="0.2">
      <c r="A18" s="40"/>
      <c r="B18" s="19"/>
      <c r="C18" s="41"/>
      <c r="D18" s="42"/>
      <c r="E18" s="1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</row>
    <row r="19" spans="1:17" x14ac:dyDescent="0.2">
      <c r="A19" s="43" t="s">
        <v>19</v>
      </c>
      <c r="B19" s="19"/>
      <c r="C19" s="7"/>
      <c r="D19" s="1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97">
        <v>52.223309488459897</v>
      </c>
      <c r="G20" s="98">
        <v>42.701841183404397</v>
      </c>
      <c r="H20" s="99">
        <v>142.177651855345</v>
      </c>
      <c r="I20" s="100">
        <v>119.940186154288</v>
      </c>
      <c r="J20" s="99">
        <v>74.249875151842303</v>
      </c>
      <c r="K20" s="100">
        <v>51.216667806684001</v>
      </c>
      <c r="L20" s="97">
        <v>22.297559171186101</v>
      </c>
      <c r="M20" s="98">
        <v>18.5404628874354</v>
      </c>
      <c r="N20" s="98">
        <v>44.972092741559301</v>
      </c>
      <c r="O20" s="98">
        <v>42.659105157931698</v>
      </c>
      <c r="P20" s="98">
        <v>-1.59547092125579</v>
      </c>
      <c r="Q20" s="98">
        <v>20.346337177204202</v>
      </c>
    </row>
    <row r="21" spans="1:17" x14ac:dyDescent="0.2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105">
        <v>50.135200946174699</v>
      </c>
      <c r="G21" s="106">
        <v>51.145470239470903</v>
      </c>
      <c r="H21" s="76">
        <v>122.164764279238</v>
      </c>
      <c r="I21" s="77">
        <v>117.296050187673</v>
      </c>
      <c r="J21" s="76">
        <v>61.247550056816799</v>
      </c>
      <c r="K21" s="77">
        <v>59.991616440811399</v>
      </c>
      <c r="L21" s="105">
        <v>-1.9752859609384901</v>
      </c>
      <c r="M21" s="106">
        <v>4.1507911679677196</v>
      </c>
      <c r="N21" s="106">
        <v>2.0935152118204798</v>
      </c>
      <c r="O21" s="106">
        <v>3.8251788709184802</v>
      </c>
      <c r="P21" s="106">
        <v>1.6961544085392599</v>
      </c>
      <c r="Q21" s="106">
        <v>-0.312635452306954</v>
      </c>
    </row>
    <row r="22" spans="1:17" x14ac:dyDescent="0.2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107">
        <v>51.393546850449603</v>
      </c>
      <c r="G22" s="108">
        <v>46.8991312741312</v>
      </c>
      <c r="H22" s="109">
        <v>124.72553023224501</v>
      </c>
      <c r="I22" s="110">
        <v>107.23728740134599</v>
      </c>
      <c r="J22" s="109">
        <v>64.100873814380705</v>
      </c>
      <c r="K22" s="110">
        <v>50.293356193174702</v>
      </c>
      <c r="L22" s="107">
        <v>9.5831531506371892</v>
      </c>
      <c r="M22" s="108">
        <v>16.307986946226698</v>
      </c>
      <c r="N22" s="108">
        <v>27.453959461706699</v>
      </c>
      <c r="O22" s="108">
        <v>29.130175868719999</v>
      </c>
      <c r="P22" s="108">
        <v>1.3151544401544399</v>
      </c>
      <c r="Q22" s="108">
        <v>11.024340854959</v>
      </c>
    </row>
    <row r="23" spans="1:17" x14ac:dyDescent="0.2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105">
        <v>50.329513855237501</v>
      </c>
      <c r="G23" s="106">
        <v>44.664431557327497</v>
      </c>
      <c r="H23" s="76">
        <v>138.63238696202799</v>
      </c>
      <c r="I23" s="77">
        <v>115.472838123415</v>
      </c>
      <c r="J23" s="76">
        <v>69.773006403900396</v>
      </c>
      <c r="K23" s="77">
        <v>51.5752867509363</v>
      </c>
      <c r="L23" s="105">
        <v>12.683654757004501</v>
      </c>
      <c r="M23" s="106">
        <v>20.056274025118</v>
      </c>
      <c r="N23" s="106">
        <v>35.283797336587298</v>
      </c>
      <c r="O23" s="106">
        <v>37.0255128921847</v>
      </c>
      <c r="P23" s="106">
        <v>1.28745318352059</v>
      </c>
      <c r="Q23" s="106">
        <v>14.1344040574809</v>
      </c>
    </row>
    <row r="24" spans="1:17" x14ac:dyDescent="0.2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107">
        <v>50.871814163453301</v>
      </c>
      <c r="G24" s="108">
        <v>52.599540625247499</v>
      </c>
      <c r="H24" s="109">
        <v>87.6753732899504</v>
      </c>
      <c r="I24" s="110">
        <v>81.694216643721603</v>
      </c>
      <c r="J24" s="109">
        <v>44.602052967177599</v>
      </c>
      <c r="K24" s="110">
        <v>42.970782671991998</v>
      </c>
      <c r="L24" s="107">
        <v>-3.2846797543414401</v>
      </c>
      <c r="M24" s="108">
        <v>7.3213954328166402</v>
      </c>
      <c r="N24" s="108">
        <v>3.7962312849581901</v>
      </c>
      <c r="O24" s="108">
        <v>4.0632156282610197</v>
      </c>
      <c r="P24" s="108">
        <v>0.25721968899801201</v>
      </c>
      <c r="Q24" s="108">
        <v>-3.0359089083921198</v>
      </c>
    </row>
    <row r="25" spans="1:17" x14ac:dyDescent="0.2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105">
        <v>56.075238217636297</v>
      </c>
      <c r="G25" s="106">
        <v>48.881358995210903</v>
      </c>
      <c r="H25" s="76">
        <v>108.77905312269699</v>
      </c>
      <c r="I25" s="77">
        <v>93.177642198273404</v>
      </c>
      <c r="J25" s="76">
        <v>60.998113169442</v>
      </c>
      <c r="K25" s="77">
        <v>45.546497786211198</v>
      </c>
      <c r="L25" s="105">
        <v>14.717019678463</v>
      </c>
      <c r="M25" s="106">
        <v>16.743727954852101</v>
      </c>
      <c r="N25" s="106">
        <v>33.9249253713391</v>
      </c>
      <c r="O25" s="106">
        <v>31.824142228259198</v>
      </c>
      <c r="P25" s="106">
        <v>-1.5686274509803899</v>
      </c>
      <c r="Q25" s="106">
        <v>12.9175370168401</v>
      </c>
    </row>
    <row r="26" spans="1:17" x14ac:dyDescent="0.2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107">
        <v>47.624672767789498</v>
      </c>
      <c r="G26" s="108">
        <v>47.1270361647653</v>
      </c>
      <c r="H26" s="109">
        <v>164.330001726284</v>
      </c>
      <c r="I26" s="110">
        <v>157.32669281768901</v>
      </c>
      <c r="J26" s="109">
        <v>78.2616255814456</v>
      </c>
      <c r="K26" s="110">
        <v>74.143407421021806</v>
      </c>
      <c r="L26" s="107">
        <v>1.0559471664722899</v>
      </c>
      <c r="M26" s="108">
        <v>4.4514435428385299</v>
      </c>
      <c r="N26" s="108">
        <v>5.5543956012685403</v>
      </c>
      <c r="O26" s="108">
        <v>4.2676585673058103</v>
      </c>
      <c r="P26" s="108">
        <v>-1.2190274281171301</v>
      </c>
      <c r="Q26" s="108">
        <v>-0.175952547230561</v>
      </c>
    </row>
    <row r="27" spans="1:17" x14ac:dyDescent="0.2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105">
        <v>41.584812369525999</v>
      </c>
      <c r="G27" s="106">
        <v>44.0680333976157</v>
      </c>
      <c r="H27" s="76">
        <v>104.732991446122</v>
      </c>
      <c r="I27" s="77">
        <v>100.26942385795</v>
      </c>
      <c r="J27" s="76">
        <v>43.553017981861601</v>
      </c>
      <c r="K27" s="77">
        <v>44.1867631933182</v>
      </c>
      <c r="L27" s="105">
        <v>-5.6349712856122096</v>
      </c>
      <c r="M27" s="106">
        <v>4.4515739857999401</v>
      </c>
      <c r="N27" s="106">
        <v>-1.43424221566987</v>
      </c>
      <c r="O27" s="106">
        <v>1.78822863580491</v>
      </c>
      <c r="P27" s="106">
        <v>3.2693614130434701</v>
      </c>
      <c r="Q27" s="106">
        <v>-2.54983744941662</v>
      </c>
    </row>
    <row r="28" spans="1:17" x14ac:dyDescent="0.2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107">
        <v>52.9680934911175</v>
      </c>
      <c r="G28" s="108">
        <v>50.977602974179902</v>
      </c>
      <c r="H28" s="109">
        <v>93.556784141563298</v>
      </c>
      <c r="I28" s="110">
        <v>86.766515289435304</v>
      </c>
      <c r="J28" s="109">
        <v>49.555244891386302</v>
      </c>
      <c r="K28" s="110">
        <v>44.231489678779397</v>
      </c>
      <c r="L28" s="107">
        <v>3.9046373324885</v>
      </c>
      <c r="M28" s="108">
        <v>7.82590937238525</v>
      </c>
      <c r="N28" s="108">
        <v>12.0361200838346</v>
      </c>
      <c r="O28" s="108">
        <v>11.977070828695499</v>
      </c>
      <c r="P28" s="108">
        <v>-5.2705551651440599E-2</v>
      </c>
      <c r="Q28" s="108">
        <v>3.8498738201909899</v>
      </c>
    </row>
    <row r="29" spans="1:17" x14ac:dyDescent="0.2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105">
        <v>58.671885544607903</v>
      </c>
      <c r="G29" s="106">
        <v>57.632059454784198</v>
      </c>
      <c r="H29" s="76">
        <v>82.176377774604703</v>
      </c>
      <c r="I29" s="77">
        <v>78.214759936317293</v>
      </c>
      <c r="J29" s="76">
        <v>48.214430312620699</v>
      </c>
      <c r="K29" s="77">
        <v>45.076776948915104</v>
      </c>
      <c r="L29" s="105">
        <v>1.80424940503724</v>
      </c>
      <c r="M29" s="106">
        <v>5.0650514576953896</v>
      </c>
      <c r="N29" s="106">
        <v>6.9606870235229401</v>
      </c>
      <c r="O29" s="106">
        <v>5.17016906795822</v>
      </c>
      <c r="P29" s="106">
        <v>-1.6739963115335501</v>
      </c>
      <c r="Q29" s="106">
        <v>0.100050025012506</v>
      </c>
    </row>
    <row r="30" spans="1:17" x14ac:dyDescent="0.2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107">
        <v>64.262572193266607</v>
      </c>
      <c r="G30" s="108">
        <v>61.681927031976301</v>
      </c>
      <c r="H30" s="109">
        <v>84.729124301621994</v>
      </c>
      <c r="I30" s="110">
        <v>76.433949262811694</v>
      </c>
      <c r="J30" s="109">
        <v>54.449114673052499</v>
      </c>
      <c r="K30" s="110">
        <v>47.145932811945301</v>
      </c>
      <c r="L30" s="107">
        <v>4.1837946469352296</v>
      </c>
      <c r="M30" s="108">
        <v>10.8527364068132</v>
      </c>
      <c r="N30" s="108">
        <v>15.4905872585827</v>
      </c>
      <c r="O30" s="108">
        <v>15.4905872585827</v>
      </c>
      <c r="P30" s="108">
        <v>0</v>
      </c>
      <c r="Q30" s="108">
        <v>4.1837946469352296</v>
      </c>
    </row>
    <row r="31" spans="1:17" x14ac:dyDescent="0.2">
      <c r="A31" s="44" t="s">
        <v>31</v>
      </c>
      <c r="B31" s="19" t="s">
        <v>31</v>
      </c>
      <c r="C31" s="45" t="s">
        <v>11</v>
      </c>
      <c r="D31" s="46" t="s">
        <v>12</v>
      </c>
      <c r="E31" s="19"/>
      <c r="F31" s="105">
        <v>50.844275393579899</v>
      </c>
      <c r="G31" s="106">
        <v>58.130586126524001</v>
      </c>
      <c r="H31" s="76">
        <v>133.047156275768</v>
      </c>
      <c r="I31" s="77">
        <v>121.05474353307601</v>
      </c>
      <c r="J31" s="76">
        <v>67.646862540178205</v>
      </c>
      <c r="K31" s="77">
        <v>70.369831949737801</v>
      </c>
      <c r="L31" s="105">
        <v>-12.5343837357584</v>
      </c>
      <c r="M31" s="106">
        <v>9.9066029076463202</v>
      </c>
      <c r="N31" s="106">
        <v>-3.8695124517342698</v>
      </c>
      <c r="O31" s="106">
        <v>-3.2132072077104499</v>
      </c>
      <c r="P31" s="106">
        <v>0.68272330741513299</v>
      </c>
      <c r="Q31" s="106">
        <v>-11.9372355875481</v>
      </c>
    </row>
    <row r="32" spans="1:17" x14ac:dyDescent="0.2">
      <c r="A32" s="44" t="s">
        <v>32</v>
      </c>
      <c r="B32" s="19" t="s">
        <v>32</v>
      </c>
      <c r="C32" s="45" t="s">
        <v>11</v>
      </c>
      <c r="D32" s="46" t="s">
        <v>12</v>
      </c>
      <c r="E32" s="19"/>
      <c r="F32" s="107">
        <v>52.901701460468601</v>
      </c>
      <c r="G32" s="108">
        <v>58.433752505923003</v>
      </c>
      <c r="H32" s="109">
        <v>94.771268326484105</v>
      </c>
      <c r="I32" s="110">
        <v>88.162441661000599</v>
      </c>
      <c r="J32" s="109">
        <v>50.135613440376197</v>
      </c>
      <c r="K32" s="110">
        <v>51.516622963367901</v>
      </c>
      <c r="L32" s="107">
        <v>-9.4672185307519108</v>
      </c>
      <c r="M32" s="108">
        <v>7.4961928696297901</v>
      </c>
      <c r="N32" s="108">
        <v>-2.68070662157661</v>
      </c>
      <c r="O32" s="108">
        <v>-2.26283846921728</v>
      </c>
      <c r="P32" s="108">
        <v>0.42937853107344598</v>
      </c>
      <c r="Q32" s="108">
        <v>-9.0784902035393191</v>
      </c>
    </row>
    <row r="33" spans="1:17" x14ac:dyDescent="0.2">
      <c r="A33" s="44" t="s">
        <v>33</v>
      </c>
      <c r="B33" s="19" t="s">
        <v>33</v>
      </c>
      <c r="C33" s="45" t="s">
        <v>11</v>
      </c>
      <c r="D33" s="46" t="s">
        <v>12</v>
      </c>
      <c r="E33" s="19"/>
      <c r="F33" s="105">
        <v>57.685467197260998</v>
      </c>
      <c r="G33" s="106">
        <v>58.679644048943203</v>
      </c>
      <c r="H33" s="76">
        <v>90.625173720011503</v>
      </c>
      <c r="I33" s="77">
        <v>85.779104522965497</v>
      </c>
      <c r="J33" s="76">
        <v>52.277554858718098</v>
      </c>
      <c r="K33" s="77">
        <v>50.334873202447099</v>
      </c>
      <c r="L33" s="105">
        <v>-1.69424485747218</v>
      </c>
      <c r="M33" s="106">
        <v>5.6494751536472503</v>
      </c>
      <c r="N33" s="106">
        <v>3.8595143539102201</v>
      </c>
      <c r="O33" s="106">
        <v>3.9311416051887802</v>
      </c>
      <c r="P33" s="106">
        <v>6.8965517241379296E-2</v>
      </c>
      <c r="Q33" s="106">
        <v>-1.62644778496009</v>
      </c>
    </row>
    <row r="34" spans="1:17" x14ac:dyDescent="0.2">
      <c r="A34" s="44" t="s">
        <v>34</v>
      </c>
      <c r="B34" s="19" t="s">
        <v>34</v>
      </c>
      <c r="C34" s="45" t="s">
        <v>11</v>
      </c>
      <c r="D34" s="46" t="s">
        <v>12</v>
      </c>
      <c r="E34" s="19"/>
      <c r="F34" s="107">
        <v>48.570151647799896</v>
      </c>
      <c r="G34" s="108">
        <v>63.7822220272379</v>
      </c>
      <c r="H34" s="109">
        <v>80.794345627347596</v>
      </c>
      <c r="I34" s="110">
        <v>82.940005927148704</v>
      </c>
      <c r="J34" s="109">
        <v>39.241936194050403</v>
      </c>
      <c r="K34" s="110">
        <v>52.900978729858203</v>
      </c>
      <c r="L34" s="107">
        <v>-23.850016346156199</v>
      </c>
      <c r="M34" s="108">
        <v>-2.5870028291120799</v>
      </c>
      <c r="N34" s="108">
        <v>-25.820018577649599</v>
      </c>
      <c r="O34" s="108">
        <v>-24.061720980306099</v>
      </c>
      <c r="P34" s="108">
        <v>2.3703128035748899</v>
      </c>
      <c r="Q34" s="108">
        <v>-22.045023533689001</v>
      </c>
    </row>
    <row r="35" spans="1:17" x14ac:dyDescent="0.2">
      <c r="A35" s="44" t="s">
        <v>76</v>
      </c>
      <c r="B35" s="44" t="s">
        <v>47</v>
      </c>
      <c r="C35" s="45" t="s">
        <v>11</v>
      </c>
      <c r="D35" s="46" t="s">
        <v>12</v>
      </c>
      <c r="E35" s="19"/>
      <c r="F35" s="105">
        <v>43.048472595230102</v>
      </c>
      <c r="G35" s="106">
        <v>44.592722602163903</v>
      </c>
      <c r="H35" s="76">
        <v>100.068673715364</v>
      </c>
      <c r="I35" s="77">
        <v>98.469126597549405</v>
      </c>
      <c r="J35" s="76">
        <v>43.078035580769203</v>
      </c>
      <c r="K35" s="77">
        <v>43.910064472418902</v>
      </c>
      <c r="L35" s="105">
        <v>-3.4630090221467098</v>
      </c>
      <c r="M35" s="106">
        <v>1.62441485274158</v>
      </c>
      <c r="N35" s="106">
        <v>-1.89484780231265</v>
      </c>
      <c r="O35" s="106">
        <v>-1.61875450344486</v>
      </c>
      <c r="P35" s="106">
        <v>0.28142589118198802</v>
      </c>
      <c r="Q35" s="106">
        <v>-3.19132893496701</v>
      </c>
    </row>
    <row r="36" spans="1:17" x14ac:dyDescent="0.2">
      <c r="A36" s="44" t="s">
        <v>35</v>
      </c>
      <c r="B36" s="19" t="s">
        <v>35</v>
      </c>
      <c r="C36" s="45" t="s">
        <v>11</v>
      </c>
      <c r="D36" s="46" t="s">
        <v>12</v>
      </c>
      <c r="E36" s="19"/>
      <c r="F36" s="107">
        <v>52.435897435897402</v>
      </c>
      <c r="G36" s="108">
        <v>47.337724677169597</v>
      </c>
      <c r="H36" s="109">
        <v>95.473843475713394</v>
      </c>
      <c r="I36" s="110">
        <v>86.086397589796405</v>
      </c>
      <c r="J36" s="109">
        <v>50.062566643034302</v>
      </c>
      <c r="K36" s="110">
        <v>40.751341875551397</v>
      </c>
      <c r="L36" s="107">
        <v>10.769788352727</v>
      </c>
      <c r="M36" s="108">
        <v>10.9046796575788</v>
      </c>
      <c r="N36" s="108">
        <v>22.848878929969999</v>
      </c>
      <c r="O36" s="108">
        <v>15.3887629378352</v>
      </c>
      <c r="P36" s="108">
        <v>-6.0725959057285301</v>
      </c>
      <c r="Q36" s="108">
        <v>4.0431867204351404</v>
      </c>
    </row>
    <row r="37" spans="1:17" x14ac:dyDescent="0.2">
      <c r="A37" s="44" t="s">
        <v>36</v>
      </c>
      <c r="B37" s="19" t="s">
        <v>36</v>
      </c>
      <c r="C37" s="45" t="s">
        <v>11</v>
      </c>
      <c r="D37" s="46" t="s">
        <v>12</v>
      </c>
      <c r="E37" s="19"/>
      <c r="F37" s="105">
        <v>51.542360275117503</v>
      </c>
      <c r="G37" s="106">
        <v>50.937431250967499</v>
      </c>
      <c r="H37" s="76">
        <v>124.354885153228</v>
      </c>
      <c r="I37" s="77">
        <v>117.94146620811</v>
      </c>
      <c r="J37" s="76">
        <v>64.095442925385399</v>
      </c>
      <c r="K37" s="77">
        <v>60.076353266139201</v>
      </c>
      <c r="L37" s="105">
        <v>1.18759232512031</v>
      </c>
      <c r="M37" s="106">
        <v>5.4377982157704796</v>
      </c>
      <c r="N37" s="106">
        <v>6.6899694151568099</v>
      </c>
      <c r="O37" s="106">
        <v>13.3732511567478</v>
      </c>
      <c r="P37" s="106">
        <v>6.2642081333670099</v>
      </c>
      <c r="Q37" s="106">
        <v>7.52619371350875</v>
      </c>
    </row>
    <row r="38" spans="1:17" x14ac:dyDescent="0.2">
      <c r="A38" s="44" t="s">
        <v>37</v>
      </c>
      <c r="B38" s="19" t="s">
        <v>48</v>
      </c>
      <c r="C38" s="45" t="s">
        <v>11</v>
      </c>
      <c r="D38" s="46" t="s">
        <v>12</v>
      </c>
      <c r="E38" s="19"/>
      <c r="F38" s="107">
        <v>48.712654495865699</v>
      </c>
      <c r="G38" s="108">
        <v>48.128278611306598</v>
      </c>
      <c r="H38" s="109">
        <v>94.062686598059997</v>
      </c>
      <c r="I38" s="110">
        <v>87.372791548193007</v>
      </c>
      <c r="J38" s="109">
        <v>45.820431532041901</v>
      </c>
      <c r="K38" s="110">
        <v>42.051020546790497</v>
      </c>
      <c r="L38" s="107">
        <v>1.2142048322121599</v>
      </c>
      <c r="M38" s="108">
        <v>7.6567257739236299</v>
      </c>
      <c r="N38" s="108">
        <v>8.9638989404720206</v>
      </c>
      <c r="O38" s="108">
        <v>12.5145209163988</v>
      </c>
      <c r="P38" s="108">
        <v>3.2585305871503198</v>
      </c>
      <c r="Q38" s="108">
        <v>4.5123006552107796</v>
      </c>
    </row>
    <row r="39" spans="1:17" x14ac:dyDescent="0.2">
      <c r="A39" s="44" t="s">
        <v>38</v>
      </c>
      <c r="B39" s="19" t="s">
        <v>38</v>
      </c>
      <c r="C39" s="45" t="s">
        <v>11</v>
      </c>
      <c r="D39" s="46" t="s">
        <v>12</v>
      </c>
      <c r="E39" s="19"/>
      <c r="F39" s="105">
        <v>49.106432155470699</v>
      </c>
      <c r="G39" s="106">
        <v>43.7667484655286</v>
      </c>
      <c r="H39" s="76">
        <v>90.1977462928498</v>
      </c>
      <c r="I39" s="77">
        <v>92.715613570643001</v>
      </c>
      <c r="J39" s="76">
        <v>44.292895089061901</v>
      </c>
      <c r="K39" s="77">
        <v>40.5786093797348</v>
      </c>
      <c r="L39" s="105">
        <v>12.200320739265701</v>
      </c>
      <c r="M39" s="106">
        <v>-2.71568852410689</v>
      </c>
      <c r="N39" s="106">
        <v>9.1533095049384006</v>
      </c>
      <c r="O39" s="106">
        <v>9.9977447599038403</v>
      </c>
      <c r="P39" s="106">
        <v>0.77362313501565605</v>
      </c>
      <c r="Q39" s="106">
        <v>13.068328378066401</v>
      </c>
    </row>
    <row r="40" spans="1:17" x14ac:dyDescent="0.2">
      <c r="A40" s="44" t="s">
        <v>39</v>
      </c>
      <c r="B40" s="19" t="s">
        <v>39</v>
      </c>
      <c r="C40" s="45" t="s">
        <v>11</v>
      </c>
      <c r="D40" s="46" t="s">
        <v>12</v>
      </c>
      <c r="E40" s="19"/>
      <c r="F40" s="107">
        <v>42.332341712840901</v>
      </c>
      <c r="G40" s="108">
        <v>40.7375966798717</v>
      </c>
      <c r="H40" s="109">
        <v>93.152258721102896</v>
      </c>
      <c r="I40" s="110">
        <v>86.117264181523495</v>
      </c>
      <c r="J40" s="109">
        <v>39.433532475047002</v>
      </c>
      <c r="K40" s="110">
        <v>35.0821037540086</v>
      </c>
      <c r="L40" s="107">
        <v>3.9146762768094101</v>
      </c>
      <c r="M40" s="108">
        <v>8.1690873559924899</v>
      </c>
      <c r="N40" s="108">
        <v>12.403556957558701</v>
      </c>
      <c r="O40" s="108">
        <v>12.3816459328107</v>
      </c>
      <c r="P40" s="108">
        <v>-1.9493177387914201E-2</v>
      </c>
      <c r="Q40" s="108">
        <v>3.8944200046307</v>
      </c>
    </row>
    <row r="41" spans="1:17" x14ac:dyDescent="0.2">
      <c r="A41" s="44" t="s">
        <v>40</v>
      </c>
      <c r="B41" s="19" t="s">
        <v>40</v>
      </c>
      <c r="C41" s="45" t="s">
        <v>11</v>
      </c>
      <c r="D41" s="46" t="s">
        <v>12</v>
      </c>
      <c r="E41" s="19"/>
      <c r="F41" s="105">
        <v>45.267312597755598</v>
      </c>
      <c r="G41" s="106">
        <v>41.352849225522199</v>
      </c>
      <c r="H41" s="76">
        <v>100.99524522876401</v>
      </c>
      <c r="I41" s="77">
        <v>97.636590536611095</v>
      </c>
      <c r="J41" s="76">
        <v>45.717833366574602</v>
      </c>
      <c r="K41" s="77">
        <v>40.375512073545302</v>
      </c>
      <c r="L41" s="105">
        <v>9.4660064434387508</v>
      </c>
      <c r="M41" s="106">
        <v>3.4399549120815198</v>
      </c>
      <c r="N41" s="106">
        <v>13.231587709149199</v>
      </c>
      <c r="O41" s="106">
        <v>17.91279872254</v>
      </c>
      <c r="P41" s="106">
        <v>4.1341917993900301</v>
      </c>
      <c r="Q41" s="106">
        <v>13.991541104943099</v>
      </c>
    </row>
    <row r="42" spans="1:17" x14ac:dyDescent="0.2">
      <c r="B42" s="19"/>
      <c r="C42" s="45" t="s">
        <v>11</v>
      </c>
      <c r="D42" s="46" t="s">
        <v>61</v>
      </c>
    </row>
    <row r="43" spans="1:17" x14ac:dyDescent="0.2">
      <c r="B43" s="19"/>
      <c r="C43" s="45" t="s">
        <v>11</v>
      </c>
      <c r="D43" s="46" t="s">
        <v>62</v>
      </c>
    </row>
    <row r="44" spans="1:17" x14ac:dyDescent="0.2">
      <c r="A44" s="37" t="s">
        <v>51</v>
      </c>
      <c r="B44" s="19" t="s">
        <v>51</v>
      </c>
      <c r="C44" s="45" t="s">
        <v>11</v>
      </c>
      <c r="D44" s="46" t="s">
        <v>63</v>
      </c>
      <c r="F44" s="97">
        <v>50.673933529365499</v>
      </c>
      <c r="G44" s="98">
        <v>56.580816062078</v>
      </c>
      <c r="H44" s="99">
        <v>103.32047358304899</v>
      </c>
      <c r="I44" s="100">
        <v>97.579212268470201</v>
      </c>
      <c r="J44" s="99">
        <v>52.356548105700298</v>
      </c>
      <c r="K44" s="100">
        <v>55.2111146084479</v>
      </c>
      <c r="L44" s="97">
        <v>-10.4397266491026</v>
      </c>
      <c r="M44" s="98">
        <v>5.8836930337001503</v>
      </c>
      <c r="N44" s="98">
        <v>-5.1702750849930803</v>
      </c>
      <c r="O44" s="98">
        <v>-5.9556736717887304</v>
      </c>
      <c r="P44" s="98">
        <v>-0.82821983033229296</v>
      </c>
      <c r="Q44" s="98">
        <v>-11.181482593094501</v>
      </c>
    </row>
    <row r="45" spans="1:17" x14ac:dyDescent="0.2">
      <c r="A45" s="44" t="s">
        <v>52</v>
      </c>
      <c r="B45" s="19" t="s">
        <v>52</v>
      </c>
      <c r="C45" s="45" t="s">
        <v>11</v>
      </c>
      <c r="D45" s="46" t="s">
        <v>64</v>
      </c>
      <c r="F45" s="105">
        <v>45.604576631622997</v>
      </c>
      <c r="G45" s="106">
        <v>46.718782759756699</v>
      </c>
      <c r="H45" s="76">
        <v>97.731758833574105</v>
      </c>
      <c r="I45" s="77">
        <v>93.394037056032801</v>
      </c>
      <c r="J45" s="76">
        <v>44.570154850690301</v>
      </c>
      <c r="K45" s="77">
        <v>43.632557282774698</v>
      </c>
      <c r="L45" s="105">
        <v>-2.3849211437363702</v>
      </c>
      <c r="M45" s="106">
        <v>4.6445382534849102</v>
      </c>
      <c r="N45" s="106">
        <v>2.1488485349122501</v>
      </c>
      <c r="O45" s="106">
        <v>2.1488485349122501</v>
      </c>
      <c r="P45" s="106">
        <v>0</v>
      </c>
      <c r="Q45" s="106">
        <v>-2.3849211437363702</v>
      </c>
    </row>
    <row r="46" spans="1:17" x14ac:dyDescent="0.2">
      <c r="A46" s="44" t="s">
        <v>53</v>
      </c>
      <c r="B46" s="19" t="s">
        <v>53</v>
      </c>
      <c r="C46" s="45" t="s">
        <v>11</v>
      </c>
      <c r="D46" s="46" t="s">
        <v>65</v>
      </c>
      <c r="F46" s="107">
        <v>39.229811237820797</v>
      </c>
      <c r="G46" s="108">
        <v>40.305578854305899</v>
      </c>
      <c r="H46" s="109">
        <v>103.87392592592499</v>
      </c>
      <c r="I46" s="110">
        <v>97.4990838020247</v>
      </c>
      <c r="J46" s="109">
        <v>40.749545066054502</v>
      </c>
      <c r="K46" s="110">
        <v>39.297570104050898</v>
      </c>
      <c r="L46" s="107">
        <v>-2.66902907007933</v>
      </c>
      <c r="M46" s="108">
        <v>6.5383610545977104</v>
      </c>
      <c r="N46" s="108">
        <v>3.6948212272644199</v>
      </c>
      <c r="O46" s="108">
        <v>-3.7379769211410299</v>
      </c>
      <c r="P46" s="108">
        <v>-7.16795502459592</v>
      </c>
      <c r="Q46" s="108">
        <v>-9.6456692913385798</v>
      </c>
    </row>
    <row r="47" spans="1:17" x14ac:dyDescent="0.2">
      <c r="A47" s="44" t="s">
        <v>54</v>
      </c>
      <c r="B47" s="19" t="s">
        <v>54</v>
      </c>
      <c r="C47" s="45" t="s">
        <v>11</v>
      </c>
      <c r="D47" s="46" t="s">
        <v>66</v>
      </c>
      <c r="F47" s="105">
        <v>50.854546564459397</v>
      </c>
      <c r="G47" s="106">
        <v>50.906545747499997</v>
      </c>
      <c r="H47" s="76">
        <v>105.657704546389</v>
      </c>
      <c r="I47" s="77">
        <v>100.093184836164</v>
      </c>
      <c r="J47" s="76">
        <v>53.731746557482801</v>
      </c>
      <c r="K47" s="77">
        <v>50.953982928751699</v>
      </c>
      <c r="L47" s="105">
        <v>-0.102146359131327</v>
      </c>
      <c r="M47" s="106">
        <v>5.5593392490545304</v>
      </c>
      <c r="N47" s="106">
        <v>5.4515142272885297</v>
      </c>
      <c r="O47" s="106">
        <v>5.2012382347322603</v>
      </c>
      <c r="P47" s="106">
        <v>-0.23733750471977899</v>
      </c>
      <c r="Q47" s="106">
        <v>-0.33924143223118303</v>
      </c>
    </row>
    <row r="48" spans="1:17" x14ac:dyDescent="0.2">
      <c r="A48" s="44" t="s">
        <v>55</v>
      </c>
      <c r="B48" s="19" t="s">
        <v>55</v>
      </c>
      <c r="C48" s="45" t="s">
        <v>11</v>
      </c>
      <c r="D48" s="46" t="s">
        <v>67</v>
      </c>
      <c r="F48" s="107">
        <v>52.284157956306203</v>
      </c>
      <c r="G48" s="108">
        <v>47.687195709338901</v>
      </c>
      <c r="H48" s="109">
        <v>119.70162235221299</v>
      </c>
      <c r="I48" s="110">
        <v>103.792429000596</v>
      </c>
      <c r="J48" s="109">
        <v>62.584985306892499</v>
      </c>
      <c r="K48" s="110">
        <v>49.495698748991103</v>
      </c>
      <c r="L48" s="107">
        <v>9.6398250695773999</v>
      </c>
      <c r="M48" s="108">
        <v>15.327893859701</v>
      </c>
      <c r="N48" s="108">
        <v>26.4453010842041</v>
      </c>
      <c r="O48" s="108">
        <v>25.723266778174501</v>
      </c>
      <c r="P48" s="108">
        <v>-0.57102502017756196</v>
      </c>
      <c r="Q48" s="108">
        <v>9.0137542363512004</v>
      </c>
    </row>
    <row r="49" spans="1:17" x14ac:dyDescent="0.2">
      <c r="A49" s="44" t="s">
        <v>56</v>
      </c>
      <c r="B49" s="19" t="s">
        <v>56</v>
      </c>
      <c r="C49" s="45" t="s">
        <v>11</v>
      </c>
      <c r="D49" s="46" t="s">
        <v>68</v>
      </c>
      <c r="F49" s="105">
        <v>45.531676243716902</v>
      </c>
      <c r="G49" s="106">
        <v>44.358794464928103</v>
      </c>
      <c r="H49" s="76">
        <v>93.533964260072807</v>
      </c>
      <c r="I49" s="77">
        <v>92.491544197816594</v>
      </c>
      <c r="J49" s="76">
        <v>42.587581784810197</v>
      </c>
      <c r="K49" s="77">
        <v>41.028133988147601</v>
      </c>
      <c r="L49" s="105">
        <v>2.6440794727100498</v>
      </c>
      <c r="M49" s="106">
        <v>1.12704363549891</v>
      </c>
      <c r="N49" s="106">
        <v>3.8009230376236802</v>
      </c>
      <c r="O49" s="106">
        <v>3.3301923362036399</v>
      </c>
      <c r="P49" s="106">
        <v>-0.45349375289217903</v>
      </c>
      <c r="Q49" s="106">
        <v>2.17859498458763</v>
      </c>
    </row>
    <row r="50" spans="1:17" x14ac:dyDescent="0.2">
      <c r="A50" s="44" t="s">
        <v>57</v>
      </c>
      <c r="B50" s="19" t="s">
        <v>57</v>
      </c>
      <c r="C50" s="45" t="s">
        <v>11</v>
      </c>
      <c r="D50" s="46" t="s">
        <v>69</v>
      </c>
      <c r="F50" s="107">
        <v>45.721201649578603</v>
      </c>
      <c r="G50" s="108">
        <v>45.7169862053793</v>
      </c>
      <c r="H50" s="109">
        <v>88.621518387137002</v>
      </c>
      <c r="I50" s="110">
        <v>86.901850716475295</v>
      </c>
      <c r="J50" s="109">
        <v>40.518823126701299</v>
      </c>
      <c r="K50" s="110">
        <v>39.728907104270299</v>
      </c>
      <c r="L50" s="107">
        <v>9.2207394870060903E-3</v>
      </c>
      <c r="M50" s="108">
        <v>1.9788619649450401</v>
      </c>
      <c r="N50" s="108">
        <v>1.98826517013864</v>
      </c>
      <c r="O50" s="108">
        <v>1.9625040523891799</v>
      </c>
      <c r="P50" s="108">
        <v>-2.52589037635766E-2</v>
      </c>
      <c r="Q50" s="108">
        <v>-1.6040493334283801E-2</v>
      </c>
    </row>
    <row r="51" spans="1:17" x14ac:dyDescent="0.2">
      <c r="A51" s="44" t="s">
        <v>58</v>
      </c>
      <c r="B51" s="19" t="s">
        <v>58</v>
      </c>
      <c r="C51" s="45" t="s">
        <v>11</v>
      </c>
      <c r="D51" s="46" t="s">
        <v>70</v>
      </c>
      <c r="F51" s="105">
        <v>42.260590406505301</v>
      </c>
      <c r="G51" s="106">
        <v>41.670406549758603</v>
      </c>
      <c r="H51" s="76">
        <v>100.665778544711</v>
      </c>
      <c r="I51" s="77">
        <v>94.9060110114644</v>
      </c>
      <c r="J51" s="76">
        <v>42.5419523503002</v>
      </c>
      <c r="K51" s="77">
        <v>39.547720628635901</v>
      </c>
      <c r="L51" s="105">
        <v>1.4163141318096599</v>
      </c>
      <c r="M51" s="106">
        <v>6.0689175236236599</v>
      </c>
      <c r="N51" s="106">
        <v>7.5711865919682699</v>
      </c>
      <c r="O51" s="106">
        <v>10.746152052425501</v>
      </c>
      <c r="P51" s="106">
        <v>2.9515017552984002</v>
      </c>
      <c r="Q51" s="106">
        <v>4.4096184235689604</v>
      </c>
    </row>
    <row r="52" spans="1:17" x14ac:dyDescent="0.2">
      <c r="A52" s="44" t="s">
        <v>59</v>
      </c>
      <c r="B52" s="19" t="s">
        <v>59</v>
      </c>
      <c r="C52" s="45" t="s">
        <v>11</v>
      </c>
      <c r="D52" s="46" t="s">
        <v>71</v>
      </c>
      <c r="F52" s="107">
        <v>42.566204421414703</v>
      </c>
      <c r="G52" s="108">
        <v>44.9000828218904</v>
      </c>
      <c r="H52" s="109">
        <v>85.663074735581702</v>
      </c>
      <c r="I52" s="110">
        <v>81.041795866244101</v>
      </c>
      <c r="J52" s="109">
        <v>36.463519505617001</v>
      </c>
      <c r="K52" s="110">
        <v>36.387833464290999</v>
      </c>
      <c r="L52" s="107">
        <v>-5.19793785177127</v>
      </c>
      <c r="M52" s="108">
        <v>5.7023401566332304</v>
      </c>
      <c r="N52" s="108">
        <v>0.207998207423571</v>
      </c>
      <c r="O52" s="108">
        <v>0.207998207423571</v>
      </c>
      <c r="P52" s="108">
        <v>0</v>
      </c>
      <c r="Q52" s="108">
        <v>-5.19793785177127</v>
      </c>
    </row>
    <row r="53" spans="1:17" x14ac:dyDescent="0.2">
      <c r="A53" s="44" t="s">
        <v>60</v>
      </c>
      <c r="B53" s="19" t="s">
        <v>60</v>
      </c>
      <c r="C53" s="45" t="s">
        <v>11</v>
      </c>
      <c r="D53" s="46" t="s">
        <v>72</v>
      </c>
      <c r="F53" s="105">
        <v>49.140981588799399</v>
      </c>
      <c r="G53" s="106">
        <v>45.702775876426102</v>
      </c>
      <c r="H53" s="76">
        <v>106.037646534221</v>
      </c>
      <c r="I53" s="77">
        <v>102.25004712481299</v>
      </c>
      <c r="J53" s="76">
        <v>52.107940360577899</v>
      </c>
      <c r="K53" s="77">
        <v>46.731109870993897</v>
      </c>
      <c r="L53" s="105">
        <v>7.5229691117004496</v>
      </c>
      <c r="M53" s="106">
        <v>3.7042519939222598</v>
      </c>
      <c r="N53" s="106">
        <v>11.505890838945</v>
      </c>
      <c r="O53" s="106">
        <v>4.2720987585701797</v>
      </c>
      <c r="P53" s="106">
        <v>-6.4873631571833998</v>
      </c>
      <c r="Q53" s="106">
        <v>0.54756362803831005</v>
      </c>
    </row>
    <row r="54" spans="1:17" x14ac:dyDescent="0.2">
      <c r="B54" s="19"/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Q54"/>
  <sheetViews>
    <sheetView workbookViewId="0">
      <selection activeCell="V11" sqref="V11"/>
    </sheetView>
  </sheetViews>
  <sheetFormatPr defaultColWidth="8.85546875" defaultRowHeight="12.75" x14ac:dyDescent="0.2"/>
  <cols>
    <col min="1" max="1" width="43.28515625" bestFit="1" customWidth="1"/>
    <col min="2" max="2" width="21.7109375" customWidth="1"/>
    <col min="12" max="12" width="12.140625" customWidth="1"/>
  </cols>
  <sheetData>
    <row r="1" spans="1:17" ht="25.5" x14ac:dyDescent="0.35">
      <c r="A1" s="47" t="s">
        <v>82</v>
      </c>
      <c r="B1" s="49"/>
      <c r="C1" s="48" t="s">
        <v>73</v>
      </c>
      <c r="D1" s="50"/>
      <c r="E1" s="1"/>
      <c r="F1" s="88" t="s">
        <v>83</v>
      </c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</row>
    <row r="2" spans="1:17" ht="25.5" x14ac:dyDescent="0.3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7" x14ac:dyDescent="0.2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">
      <c r="A6" s="2"/>
      <c r="B6" s="31"/>
      <c r="C6" s="89" t="s">
        <v>0</v>
      </c>
      <c r="D6" s="90"/>
      <c r="E6" s="32"/>
      <c r="F6" s="88" t="s">
        <v>83</v>
      </c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</row>
    <row r="7" spans="1:17" x14ac:dyDescent="0.2">
      <c r="A7" s="4"/>
      <c r="B7" s="33"/>
      <c r="C7" s="3"/>
      <c r="D7" s="17"/>
      <c r="E7" s="34"/>
      <c r="F7" s="91" t="s">
        <v>1</v>
      </c>
      <c r="G7" s="92"/>
      <c r="H7" s="91" t="s">
        <v>2</v>
      </c>
      <c r="I7" s="92"/>
      <c r="J7" s="91" t="s">
        <v>3</v>
      </c>
      <c r="K7" s="92"/>
      <c r="L7" s="68" t="s">
        <v>77</v>
      </c>
      <c r="M7" s="69"/>
      <c r="N7" s="69"/>
      <c r="O7" s="69"/>
      <c r="P7" s="69"/>
      <c r="Q7" s="70"/>
    </row>
    <row r="8" spans="1:17" ht="22.5" x14ac:dyDescent="0.2">
      <c r="A8" s="6"/>
      <c r="B8" s="35"/>
      <c r="C8" s="5" t="s">
        <v>4</v>
      </c>
      <c r="D8" s="5" t="s">
        <v>5</v>
      </c>
      <c r="E8" s="36"/>
      <c r="F8" s="5">
        <v>2022</v>
      </c>
      <c r="G8" s="71">
        <v>2021</v>
      </c>
      <c r="H8" s="5">
        <v>2022</v>
      </c>
      <c r="I8" s="71">
        <v>2021</v>
      </c>
      <c r="J8" s="5">
        <v>2022</v>
      </c>
      <c r="K8" s="71">
        <v>2021</v>
      </c>
      <c r="L8" s="5" t="s">
        <v>6</v>
      </c>
      <c r="M8" s="72" t="s">
        <v>2</v>
      </c>
      <c r="N8" s="72" t="s">
        <v>3</v>
      </c>
      <c r="O8" s="73" t="s">
        <v>7</v>
      </c>
      <c r="P8" s="73" t="s">
        <v>8</v>
      </c>
      <c r="Q8" s="74" t="s">
        <v>9</v>
      </c>
    </row>
    <row r="9" spans="1:17" x14ac:dyDescent="0.2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97">
        <v>62.673854149221803</v>
      </c>
      <c r="G9" s="98">
        <v>57.527011516442897</v>
      </c>
      <c r="H9" s="99">
        <v>148.82591664485699</v>
      </c>
      <c r="I9" s="100">
        <v>124.957880249436</v>
      </c>
      <c r="J9" s="99">
        <v>93.274937934240199</v>
      </c>
      <c r="K9" s="100">
        <v>71.884534161796495</v>
      </c>
      <c r="L9" s="97">
        <v>8.9468277546588606</v>
      </c>
      <c r="M9" s="98">
        <v>19.100865305793999</v>
      </c>
      <c r="N9" s="98">
        <v>29.7566145790116</v>
      </c>
      <c r="O9" s="98">
        <v>32.184589501889697</v>
      </c>
      <c r="P9" s="98">
        <v>1.87117622539359</v>
      </c>
      <c r="Q9" s="98">
        <v>10.985414893924499</v>
      </c>
    </row>
    <row r="10" spans="1:17" x14ac:dyDescent="0.2">
      <c r="A10" s="40"/>
      <c r="B10" s="19"/>
      <c r="C10" s="41"/>
      <c r="D10" s="42"/>
      <c r="E10" s="1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</row>
    <row r="11" spans="1:17" x14ac:dyDescent="0.2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97">
        <v>61.410453947571902</v>
      </c>
      <c r="G11" s="98">
        <v>56.579050502337402</v>
      </c>
      <c r="H11" s="99">
        <v>121.495667334342</v>
      </c>
      <c r="I11" s="100">
        <v>105.008917928469</v>
      </c>
      <c r="J11" s="99">
        <v>74.611040836651696</v>
      </c>
      <c r="K11" s="100">
        <v>59.413048706706803</v>
      </c>
      <c r="L11" s="97">
        <v>8.5392091283589995</v>
      </c>
      <c r="M11" s="98">
        <v>15.700332629942601</v>
      </c>
      <c r="N11" s="98">
        <v>25.580225995420399</v>
      </c>
      <c r="O11" s="98">
        <v>26.5808100447714</v>
      </c>
      <c r="P11" s="98">
        <v>0.79676879175819904</v>
      </c>
      <c r="Q11" s="98">
        <v>9.4040156735149303</v>
      </c>
    </row>
    <row r="12" spans="1:17" x14ac:dyDescent="0.2">
      <c r="A12" s="40"/>
      <c r="B12" s="19"/>
      <c r="C12" s="41"/>
      <c r="D12" s="42"/>
      <c r="E12" s="1"/>
      <c r="F12" s="101"/>
      <c r="G12" s="101"/>
      <c r="H12" s="102"/>
      <c r="I12" s="102"/>
      <c r="J12" s="102"/>
      <c r="K12" s="102"/>
      <c r="L12" s="101"/>
      <c r="M12" s="101"/>
      <c r="N12" s="101"/>
      <c r="O12" s="101"/>
      <c r="P12" s="101"/>
      <c r="Q12" s="101"/>
    </row>
    <row r="13" spans="1:17" x14ac:dyDescent="0.2">
      <c r="A13" s="43" t="s">
        <v>14</v>
      </c>
      <c r="B13" s="19"/>
      <c r="C13" s="7"/>
      <c r="D13" s="18"/>
      <c r="E13" s="1"/>
      <c r="F13" s="103"/>
      <c r="G13" s="103"/>
      <c r="H13" s="104"/>
      <c r="I13" s="104"/>
      <c r="J13" s="104"/>
      <c r="K13" s="104"/>
      <c r="L13" s="103"/>
      <c r="M13" s="103"/>
      <c r="N13" s="103"/>
      <c r="O13" s="103"/>
      <c r="P13" s="103"/>
      <c r="Q13" s="103"/>
    </row>
    <row r="14" spans="1:17" x14ac:dyDescent="0.2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97">
        <v>62.865813048580499</v>
      </c>
      <c r="G14" s="98">
        <v>61.641405579896599</v>
      </c>
      <c r="H14" s="99">
        <v>126.640898488621</v>
      </c>
      <c r="I14" s="100">
        <v>118.089041106545</v>
      </c>
      <c r="J14" s="99">
        <v>79.613830486899502</v>
      </c>
      <c r="K14" s="100">
        <v>72.791744773896198</v>
      </c>
      <c r="L14" s="97">
        <v>1.9863393074268501</v>
      </c>
      <c r="M14" s="98">
        <v>7.2418721516765503</v>
      </c>
      <c r="N14" s="98">
        <v>9.37205961224576</v>
      </c>
      <c r="O14" s="98">
        <v>10.033489342260699</v>
      </c>
      <c r="P14" s="98">
        <v>0.60475201103460996</v>
      </c>
      <c r="Q14" s="98">
        <v>2.6031037453691002</v>
      </c>
    </row>
    <row r="15" spans="1:17" x14ac:dyDescent="0.2">
      <c r="A15" s="44" t="s">
        <v>16</v>
      </c>
      <c r="B15" s="19" t="s">
        <v>49</v>
      </c>
      <c r="C15" s="45" t="s">
        <v>11</v>
      </c>
      <c r="D15" s="46" t="s">
        <v>12</v>
      </c>
      <c r="E15" s="19"/>
      <c r="F15" s="105">
        <v>64.178705282011606</v>
      </c>
      <c r="G15" s="106">
        <v>63.630732681457303</v>
      </c>
      <c r="H15" s="76">
        <v>105.525150382692</v>
      </c>
      <c r="I15" s="77">
        <v>91.240192991584607</v>
      </c>
      <c r="J15" s="76">
        <v>67.724675262507603</v>
      </c>
      <c r="K15" s="77">
        <v>58.056803300520997</v>
      </c>
      <c r="L15" s="105">
        <v>0.86117600326477595</v>
      </c>
      <c r="M15" s="106">
        <v>15.6564304860963</v>
      </c>
      <c r="N15" s="106">
        <v>16.652435911675099</v>
      </c>
      <c r="O15" s="106">
        <v>17.382287514574699</v>
      </c>
      <c r="P15" s="106">
        <v>0.62566340530783604</v>
      </c>
      <c r="Q15" s="106">
        <v>1.4922274716803301</v>
      </c>
    </row>
    <row r="16" spans="1:17" x14ac:dyDescent="0.2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107">
        <v>57.049705323150697</v>
      </c>
      <c r="G16" s="108">
        <v>55.313149431335397</v>
      </c>
      <c r="H16" s="109">
        <v>113.613486695991</v>
      </c>
      <c r="I16" s="110">
        <v>102.157480328142</v>
      </c>
      <c r="J16" s="109">
        <v>64.816159367420099</v>
      </c>
      <c r="K16" s="110">
        <v>56.506519749192698</v>
      </c>
      <c r="L16" s="107">
        <v>3.1394992143251401</v>
      </c>
      <c r="M16" s="108">
        <v>11.214065118922701</v>
      </c>
      <c r="N16" s="108">
        <v>14.705629819550399</v>
      </c>
      <c r="O16" s="108">
        <v>16.233343969721201</v>
      </c>
      <c r="P16" s="108">
        <v>1.33185629386648</v>
      </c>
      <c r="Q16" s="108">
        <v>4.5131691260734996</v>
      </c>
    </row>
    <row r="17" spans="1:17" x14ac:dyDescent="0.2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105">
        <v>61.662717292550703</v>
      </c>
      <c r="G17" s="106">
        <v>47.954472616201599</v>
      </c>
      <c r="H17" s="76">
        <v>163.34351566263399</v>
      </c>
      <c r="I17" s="77">
        <v>120.50115004735299</v>
      </c>
      <c r="J17" s="76">
        <v>100.72205027876301</v>
      </c>
      <c r="K17" s="77">
        <v>57.785691001666201</v>
      </c>
      <c r="L17" s="105">
        <v>28.585956488483301</v>
      </c>
      <c r="M17" s="106">
        <v>35.553491064977401</v>
      </c>
      <c r="N17" s="106">
        <v>74.302753039432005</v>
      </c>
      <c r="O17" s="106">
        <v>80.071085716928096</v>
      </c>
      <c r="P17" s="106">
        <v>3.3093755416422699</v>
      </c>
      <c r="Q17" s="106">
        <v>32.841348682499998</v>
      </c>
    </row>
    <row r="18" spans="1:17" x14ac:dyDescent="0.2">
      <c r="A18" s="40"/>
      <c r="B18" s="19"/>
      <c r="C18" s="41"/>
      <c r="D18" s="42"/>
      <c r="E18" s="1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</row>
    <row r="19" spans="1:17" x14ac:dyDescent="0.2">
      <c r="A19" s="43" t="s">
        <v>19</v>
      </c>
      <c r="B19" s="19"/>
      <c r="C19" s="7"/>
      <c r="D19" s="1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97">
        <v>65.175696446325205</v>
      </c>
      <c r="G20" s="98">
        <v>41.757277891403</v>
      </c>
      <c r="H20" s="99">
        <v>167.44842629621701</v>
      </c>
      <c r="I20" s="100">
        <v>123.636968117172</v>
      </c>
      <c r="J20" s="99">
        <v>109.13567802697099</v>
      </c>
      <c r="K20" s="100">
        <v>51.627432353193001</v>
      </c>
      <c r="L20" s="97">
        <v>56.082244191840502</v>
      </c>
      <c r="M20" s="98">
        <v>35.435564982089303</v>
      </c>
      <c r="N20" s="98">
        <v>111.390869257943</v>
      </c>
      <c r="O20" s="98">
        <v>101.761551803535</v>
      </c>
      <c r="P20" s="98">
        <v>-4.5552191957061501</v>
      </c>
      <c r="Q20" s="98">
        <v>48.972355843324898</v>
      </c>
    </row>
    <row r="21" spans="1:17" x14ac:dyDescent="0.2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105">
        <v>63.840854198470801</v>
      </c>
      <c r="G21" s="106">
        <v>58.817104788743499</v>
      </c>
      <c r="H21" s="76">
        <v>127.20854873840401</v>
      </c>
      <c r="I21" s="77">
        <v>116.048915756152</v>
      </c>
      <c r="J21" s="76">
        <v>81.211024128075806</v>
      </c>
      <c r="K21" s="77">
        <v>68.256612386496997</v>
      </c>
      <c r="L21" s="105">
        <v>8.5413068660406708</v>
      </c>
      <c r="M21" s="106">
        <v>9.6163181788801904</v>
      </c>
      <c r="N21" s="106">
        <v>18.9789842897938</v>
      </c>
      <c r="O21" s="106">
        <v>21.359391130977599</v>
      </c>
      <c r="P21" s="106">
        <v>2.0006952113373599</v>
      </c>
      <c r="Q21" s="106">
        <v>10.7128875948325</v>
      </c>
    </row>
    <row r="22" spans="1:17" x14ac:dyDescent="0.2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107">
        <v>61.817017608668799</v>
      </c>
      <c r="G22" s="108">
        <v>48.738617030941199</v>
      </c>
      <c r="H22" s="109">
        <v>136.71300052056699</v>
      </c>
      <c r="I22" s="110">
        <v>107.674292879039</v>
      </c>
      <c r="J22" s="109">
        <v>84.511899605138893</v>
      </c>
      <c r="K22" s="110">
        <v>52.478961247089103</v>
      </c>
      <c r="L22" s="107">
        <v>26.833753960283399</v>
      </c>
      <c r="M22" s="108">
        <v>26.969025628197201</v>
      </c>
      <c r="N22" s="108">
        <v>61.039581571036898</v>
      </c>
      <c r="O22" s="108">
        <v>60.267078857724897</v>
      </c>
      <c r="P22" s="108">
        <v>-0.479697417104404</v>
      </c>
      <c r="Q22" s="108">
        <v>26.2253357185194</v>
      </c>
    </row>
    <row r="23" spans="1:17" x14ac:dyDescent="0.2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105">
        <v>57.852767554625501</v>
      </c>
      <c r="G23" s="106">
        <v>47.694816977121597</v>
      </c>
      <c r="H23" s="76">
        <v>142.040456687096</v>
      </c>
      <c r="I23" s="77">
        <v>109.238177724358</v>
      </c>
      <c r="J23" s="76">
        <v>82.1743352407142</v>
      </c>
      <c r="K23" s="77">
        <v>52.100948934775801</v>
      </c>
      <c r="L23" s="105">
        <v>21.297808066600702</v>
      </c>
      <c r="M23" s="106">
        <v>30.028218747393598</v>
      </c>
      <c r="N23" s="106">
        <v>57.721379208633202</v>
      </c>
      <c r="O23" s="106">
        <v>65.061365125375502</v>
      </c>
      <c r="P23" s="106">
        <v>4.6537672657763096</v>
      </c>
      <c r="Q23" s="106">
        <v>26.942725752508299</v>
      </c>
    </row>
    <row r="24" spans="1:17" x14ac:dyDescent="0.2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107">
        <v>62.902158865542603</v>
      </c>
      <c r="G24" s="108">
        <v>59.785133481537102</v>
      </c>
      <c r="H24" s="109">
        <v>93.072594160979804</v>
      </c>
      <c r="I24" s="110">
        <v>83.161703752101602</v>
      </c>
      <c r="J24" s="109">
        <v>58.544671039421203</v>
      </c>
      <c r="K24" s="110">
        <v>49.7183355937144</v>
      </c>
      <c r="L24" s="107">
        <v>5.2137131799966703</v>
      </c>
      <c r="M24" s="108">
        <v>11.917613470765</v>
      </c>
      <c r="N24" s="108">
        <v>17.752676835028002</v>
      </c>
      <c r="O24" s="108">
        <v>17.931661579746098</v>
      </c>
      <c r="P24" s="108">
        <v>0.15200057402418299</v>
      </c>
      <c r="Q24" s="108">
        <v>5.3736386279824204</v>
      </c>
    </row>
    <row r="25" spans="1:17" x14ac:dyDescent="0.2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105">
        <v>65.869655670059601</v>
      </c>
      <c r="G25" s="106">
        <v>53.192182530333298</v>
      </c>
      <c r="H25" s="76">
        <v>116.62897170462099</v>
      </c>
      <c r="I25" s="77">
        <v>92.181070438673999</v>
      </c>
      <c r="J25" s="76">
        <v>76.823102073365206</v>
      </c>
      <c r="K25" s="77">
        <v>49.033123246154602</v>
      </c>
      <c r="L25" s="105">
        <v>23.833338916854501</v>
      </c>
      <c r="M25" s="106">
        <v>26.521607038846099</v>
      </c>
      <c r="N25" s="106">
        <v>56.675930447465198</v>
      </c>
      <c r="O25" s="106">
        <v>60.201669502511997</v>
      </c>
      <c r="P25" s="106">
        <v>2.2503386735775699</v>
      </c>
      <c r="Q25" s="106">
        <v>26.620008433282798</v>
      </c>
    </row>
    <row r="26" spans="1:17" x14ac:dyDescent="0.2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107">
        <v>50.365535630567202</v>
      </c>
      <c r="G26" s="108">
        <v>45.225394898735303</v>
      </c>
      <c r="H26" s="109">
        <v>148.76154308777501</v>
      </c>
      <c r="I26" s="110">
        <v>142.87881611569</v>
      </c>
      <c r="J26" s="109">
        <v>74.924547988455203</v>
      </c>
      <c r="K26" s="110">
        <v>64.617508814958995</v>
      </c>
      <c r="L26" s="107">
        <v>11.365607184506</v>
      </c>
      <c r="M26" s="108">
        <v>4.1172842356990298</v>
      </c>
      <c r="N26" s="108">
        <v>15.9508457731042</v>
      </c>
      <c r="O26" s="108">
        <v>16.7241931454259</v>
      </c>
      <c r="P26" s="108">
        <v>0.66696138968663599</v>
      </c>
      <c r="Q26" s="108">
        <v>12.108372785816799</v>
      </c>
    </row>
    <row r="27" spans="1:17" x14ac:dyDescent="0.2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105">
        <v>60.433259343853898</v>
      </c>
      <c r="G27" s="106">
        <v>61.909685784491202</v>
      </c>
      <c r="H27" s="76">
        <v>165.95339894612101</v>
      </c>
      <c r="I27" s="77">
        <v>158.80462374643199</v>
      </c>
      <c r="J27" s="76">
        <v>100.29104797505001</v>
      </c>
      <c r="K27" s="77">
        <v>98.315443572659902</v>
      </c>
      <c r="L27" s="105">
        <v>-2.3848068713783399</v>
      </c>
      <c r="M27" s="106">
        <v>4.5016165342284902</v>
      </c>
      <c r="N27" s="106">
        <v>2.0094548024187602</v>
      </c>
      <c r="O27" s="106">
        <v>4.1194622299343902</v>
      </c>
      <c r="P27" s="106">
        <v>2.06844300031059</v>
      </c>
      <c r="Q27" s="106">
        <v>-0.36569224186970201</v>
      </c>
    </row>
    <row r="28" spans="1:17" x14ac:dyDescent="0.2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107">
        <v>67.676130054900497</v>
      </c>
      <c r="G28" s="108">
        <v>65.478216781078601</v>
      </c>
      <c r="H28" s="109">
        <v>110.61745561180101</v>
      </c>
      <c r="I28" s="110">
        <v>100.406276437787</v>
      </c>
      <c r="J28" s="109">
        <v>74.861613123264704</v>
      </c>
      <c r="K28" s="110">
        <v>65.744239347743203</v>
      </c>
      <c r="L28" s="107">
        <v>3.35670911926396</v>
      </c>
      <c r="M28" s="108">
        <v>10.169861423296201</v>
      </c>
      <c r="N28" s="108">
        <v>13.867943208372401</v>
      </c>
      <c r="O28" s="108">
        <v>13.8676690723289</v>
      </c>
      <c r="P28" s="108">
        <v>-2.40749095626022E-4</v>
      </c>
      <c r="Q28" s="108">
        <v>3.3564602889214799</v>
      </c>
    </row>
    <row r="29" spans="1:17" x14ac:dyDescent="0.2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105">
        <v>66.865099146894707</v>
      </c>
      <c r="G29" s="106">
        <v>64.8554957339353</v>
      </c>
      <c r="H29" s="76">
        <v>88.612477843329899</v>
      </c>
      <c r="I29" s="77">
        <v>78.524520369569998</v>
      </c>
      <c r="J29" s="76">
        <v>59.2508211664626</v>
      </c>
      <c r="K29" s="77">
        <v>50.927466958379597</v>
      </c>
      <c r="L29" s="105">
        <v>3.0985861571448399</v>
      </c>
      <c r="M29" s="106">
        <v>12.846888368476</v>
      </c>
      <c r="N29" s="106">
        <v>16.343546430230301</v>
      </c>
      <c r="O29" s="106">
        <v>15.2289487353941</v>
      </c>
      <c r="P29" s="106">
        <v>-0.95802279459016204</v>
      </c>
      <c r="Q29" s="106">
        <v>2.1108782008592102</v>
      </c>
    </row>
    <row r="30" spans="1:17" x14ac:dyDescent="0.2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107">
        <v>74.713644792725901</v>
      </c>
      <c r="G30" s="108">
        <v>74.6192737931447</v>
      </c>
      <c r="H30" s="109">
        <v>95.465894626625698</v>
      </c>
      <c r="I30" s="110">
        <v>85.971245509833807</v>
      </c>
      <c r="J30" s="109">
        <v>71.326049409535202</v>
      </c>
      <c r="K30" s="110">
        <v>64.151119070359499</v>
      </c>
      <c r="L30" s="107">
        <v>0.12647000538074701</v>
      </c>
      <c r="M30" s="108">
        <v>11.043982276266799</v>
      </c>
      <c r="N30" s="108">
        <v>11.1844196066266</v>
      </c>
      <c r="O30" s="108">
        <v>11.1844196066266</v>
      </c>
      <c r="P30" s="108">
        <v>0</v>
      </c>
      <c r="Q30" s="108">
        <v>0.12647000538074701</v>
      </c>
    </row>
    <row r="31" spans="1:17" x14ac:dyDescent="0.2">
      <c r="A31" s="44" t="s">
        <v>31</v>
      </c>
      <c r="B31" s="19" t="s">
        <v>31</v>
      </c>
      <c r="C31" s="45" t="s">
        <v>11</v>
      </c>
      <c r="D31" s="46" t="s">
        <v>12</v>
      </c>
      <c r="E31" s="19"/>
      <c r="F31" s="105">
        <v>62.5917158832642</v>
      </c>
      <c r="G31" s="106">
        <v>55.991932513249601</v>
      </c>
      <c r="H31" s="76">
        <v>138.75445969184099</v>
      </c>
      <c r="I31" s="77">
        <v>118.689052938076</v>
      </c>
      <c r="J31" s="76">
        <v>86.848797185675593</v>
      </c>
      <c r="K31" s="77">
        <v>66.456294421702793</v>
      </c>
      <c r="L31" s="105">
        <v>11.787025512028499</v>
      </c>
      <c r="M31" s="106">
        <v>16.905861372264599</v>
      </c>
      <c r="N31" s="106">
        <v>30.685585077270201</v>
      </c>
      <c r="O31" s="106">
        <v>29.505671447658301</v>
      </c>
      <c r="P31" s="106">
        <v>-0.90286440460461803</v>
      </c>
      <c r="Q31" s="106">
        <v>10.777740249714199</v>
      </c>
    </row>
    <row r="32" spans="1:17" x14ac:dyDescent="0.2">
      <c r="A32" s="44" t="s">
        <v>32</v>
      </c>
      <c r="B32" s="19" t="s">
        <v>32</v>
      </c>
      <c r="C32" s="45" t="s">
        <v>11</v>
      </c>
      <c r="D32" s="46" t="s">
        <v>12</v>
      </c>
      <c r="E32" s="19"/>
      <c r="F32" s="107">
        <v>63.202091652823697</v>
      </c>
      <c r="G32" s="108">
        <v>62.182109721848903</v>
      </c>
      <c r="H32" s="109">
        <v>102.042834191064</v>
      </c>
      <c r="I32" s="110">
        <v>87.320725778283204</v>
      </c>
      <c r="J32" s="109">
        <v>64.4932055905753</v>
      </c>
      <c r="K32" s="110">
        <v>54.297869513366798</v>
      </c>
      <c r="L32" s="107">
        <v>1.6403141281912299</v>
      </c>
      <c r="M32" s="108">
        <v>16.859809949543799</v>
      </c>
      <c r="N32" s="108">
        <v>18.7766779223236</v>
      </c>
      <c r="O32" s="108">
        <v>20.086963322061699</v>
      </c>
      <c r="P32" s="108">
        <v>1.1031504017944</v>
      </c>
      <c r="Q32" s="108">
        <v>2.7615596618814702</v>
      </c>
    </row>
    <row r="33" spans="1:17" x14ac:dyDescent="0.2">
      <c r="A33" s="44" t="s">
        <v>33</v>
      </c>
      <c r="B33" s="19" t="s">
        <v>33</v>
      </c>
      <c r="C33" s="45" t="s">
        <v>11</v>
      </c>
      <c r="D33" s="46" t="s">
        <v>12</v>
      </c>
      <c r="E33" s="19"/>
      <c r="F33" s="105">
        <v>65.343909346301103</v>
      </c>
      <c r="G33" s="106">
        <v>65.605007085498301</v>
      </c>
      <c r="H33" s="76">
        <v>94.413089072562798</v>
      </c>
      <c r="I33" s="77">
        <v>85.340283764934895</v>
      </c>
      <c r="J33" s="76">
        <v>61.693203334617998</v>
      </c>
      <c r="K33" s="77">
        <v>55.987499210769897</v>
      </c>
      <c r="L33" s="105">
        <v>-0.39798446916855201</v>
      </c>
      <c r="M33" s="106">
        <v>10.631327794290501</v>
      </c>
      <c r="N33" s="106">
        <v>10.191032291634199</v>
      </c>
      <c r="O33" s="106">
        <v>10.2037326279022</v>
      </c>
      <c r="P33" s="106">
        <v>1.15257439773264E-2</v>
      </c>
      <c r="Q33" s="106">
        <v>-0.38650459586221098</v>
      </c>
    </row>
    <row r="34" spans="1:17" x14ac:dyDescent="0.2">
      <c r="A34" s="44" t="s">
        <v>34</v>
      </c>
      <c r="B34" s="19" t="s">
        <v>34</v>
      </c>
      <c r="C34" s="45" t="s">
        <v>11</v>
      </c>
      <c r="D34" s="46" t="s">
        <v>12</v>
      </c>
      <c r="E34" s="19"/>
      <c r="F34" s="107">
        <v>66.808410384958506</v>
      </c>
      <c r="G34" s="108">
        <v>72.906977055895197</v>
      </c>
      <c r="H34" s="109">
        <v>85.974117296796194</v>
      </c>
      <c r="I34" s="110">
        <v>78.300298614626598</v>
      </c>
      <c r="J34" s="109">
        <v>57.437941108489198</v>
      </c>
      <c r="K34" s="110">
        <v>57.086380745663199</v>
      </c>
      <c r="L34" s="107">
        <v>-8.3648601508482692</v>
      </c>
      <c r="M34" s="108">
        <v>9.8004973390179799</v>
      </c>
      <c r="N34" s="108">
        <v>0.61583929167324902</v>
      </c>
      <c r="O34" s="108">
        <v>2.34938883848882</v>
      </c>
      <c r="P34" s="108">
        <v>1.72293901141173</v>
      </c>
      <c r="Q34" s="108">
        <v>-6.7860425782255298</v>
      </c>
    </row>
    <row r="35" spans="1:17" x14ac:dyDescent="0.2">
      <c r="A35" s="44" t="s">
        <v>17</v>
      </c>
      <c r="B35" s="44" t="s">
        <v>47</v>
      </c>
      <c r="C35" s="45" t="s">
        <v>11</v>
      </c>
      <c r="D35" s="46" t="s">
        <v>12</v>
      </c>
      <c r="E35" s="19"/>
      <c r="F35" s="105">
        <v>54.794270215553198</v>
      </c>
      <c r="G35" s="106">
        <v>54.696755511804199</v>
      </c>
      <c r="H35" s="76">
        <v>110.461804642065</v>
      </c>
      <c r="I35" s="77">
        <v>101.89293930071599</v>
      </c>
      <c r="J35" s="76">
        <v>60.526739720550097</v>
      </c>
      <c r="K35" s="77">
        <v>55.732131893104203</v>
      </c>
      <c r="L35" s="105">
        <v>0.17828242797312499</v>
      </c>
      <c r="M35" s="106">
        <v>8.4096752926714995</v>
      </c>
      <c r="N35" s="106">
        <v>8.6029506939410592</v>
      </c>
      <c r="O35" s="106">
        <v>9.0569037590038803</v>
      </c>
      <c r="P35" s="106">
        <v>0.41799330696098902</v>
      </c>
      <c r="Q35" s="106">
        <v>0.59702094355052904</v>
      </c>
    </row>
    <row r="36" spans="1:17" x14ac:dyDescent="0.2">
      <c r="A36" s="44" t="s">
        <v>35</v>
      </c>
      <c r="B36" s="19" t="s">
        <v>35</v>
      </c>
      <c r="C36" s="45" t="s">
        <v>11</v>
      </c>
      <c r="D36" s="46" t="s">
        <v>12</v>
      </c>
      <c r="E36" s="19"/>
      <c r="F36" s="107">
        <v>59.1295805031911</v>
      </c>
      <c r="G36" s="108">
        <v>55.5347177555645</v>
      </c>
      <c r="H36" s="109">
        <v>100.371591235408</v>
      </c>
      <c r="I36" s="110">
        <v>86.568519320321798</v>
      </c>
      <c r="J36" s="109">
        <v>59.349300841875099</v>
      </c>
      <c r="K36" s="110">
        <v>48.075582869712001</v>
      </c>
      <c r="L36" s="107">
        <v>6.4731809090115497</v>
      </c>
      <c r="M36" s="108">
        <v>15.9446783004487</v>
      </c>
      <c r="N36" s="108">
        <v>23.449987081208199</v>
      </c>
      <c r="O36" s="108">
        <v>21.384808164345401</v>
      </c>
      <c r="P36" s="108">
        <v>-1.6728871065042901</v>
      </c>
      <c r="Q36" s="108">
        <v>4.6920047936996996</v>
      </c>
    </row>
    <row r="37" spans="1:17" x14ac:dyDescent="0.2">
      <c r="A37" s="44" t="s">
        <v>36</v>
      </c>
      <c r="B37" s="19" t="s">
        <v>36</v>
      </c>
      <c r="C37" s="45" t="s">
        <v>11</v>
      </c>
      <c r="D37" s="46" t="s">
        <v>12</v>
      </c>
      <c r="E37" s="19"/>
      <c r="F37" s="105">
        <v>66.368795505345105</v>
      </c>
      <c r="G37" s="106">
        <v>64.166938376263403</v>
      </c>
      <c r="H37" s="76">
        <v>157.515071218472</v>
      </c>
      <c r="I37" s="77">
        <v>134.18345249697001</v>
      </c>
      <c r="J37" s="76">
        <v>104.54085550708599</v>
      </c>
      <c r="K37" s="77">
        <v>86.101413274874105</v>
      </c>
      <c r="L37" s="105">
        <v>3.4314511254541098</v>
      </c>
      <c r="M37" s="106">
        <v>17.3878509513147</v>
      </c>
      <c r="N37" s="106">
        <v>21.415957683929999</v>
      </c>
      <c r="O37" s="106">
        <v>29.6015807901172</v>
      </c>
      <c r="P37" s="106">
        <v>6.7418017057494204</v>
      </c>
      <c r="Q37" s="106">
        <v>10.4045944617113</v>
      </c>
    </row>
    <row r="38" spans="1:17" x14ac:dyDescent="0.2">
      <c r="A38" s="44" t="s">
        <v>37</v>
      </c>
      <c r="B38" s="19" t="s">
        <v>48</v>
      </c>
      <c r="C38" s="45" t="s">
        <v>11</v>
      </c>
      <c r="D38" s="46" t="s">
        <v>12</v>
      </c>
      <c r="E38" s="19"/>
      <c r="F38" s="107">
        <v>61.111680218712102</v>
      </c>
      <c r="G38" s="108">
        <v>56.098294066197703</v>
      </c>
      <c r="H38" s="109">
        <v>100.25425523883</v>
      </c>
      <c r="I38" s="110">
        <v>91.231224005578596</v>
      </c>
      <c r="J38" s="109">
        <v>61.267059867205703</v>
      </c>
      <c r="K38" s="110">
        <v>51.179160322841</v>
      </c>
      <c r="L38" s="107">
        <v>8.9367889629556903</v>
      </c>
      <c r="M38" s="108">
        <v>9.89028847481047</v>
      </c>
      <c r="N38" s="108">
        <v>19.7109516465875</v>
      </c>
      <c r="O38" s="108">
        <v>19.796609431675499</v>
      </c>
      <c r="P38" s="108">
        <v>7.1553841908244598E-2</v>
      </c>
      <c r="Q38" s="108">
        <v>9.0147374207101603</v>
      </c>
    </row>
    <row r="39" spans="1:17" x14ac:dyDescent="0.2">
      <c r="A39" s="44" t="s">
        <v>38</v>
      </c>
      <c r="B39" s="19" t="s">
        <v>38</v>
      </c>
      <c r="C39" s="45" t="s">
        <v>11</v>
      </c>
      <c r="D39" s="46" t="s">
        <v>12</v>
      </c>
      <c r="E39" s="19"/>
      <c r="F39" s="105">
        <v>58.3330101385775</v>
      </c>
      <c r="G39" s="106">
        <v>55.2939471079792</v>
      </c>
      <c r="H39" s="76">
        <v>103.57742539736201</v>
      </c>
      <c r="I39" s="77">
        <v>97.936247708463696</v>
      </c>
      <c r="J39" s="76">
        <v>60.419830058321097</v>
      </c>
      <c r="K39" s="77">
        <v>54.1528170074575</v>
      </c>
      <c r="L39" s="105">
        <v>5.4961947727542197</v>
      </c>
      <c r="M39" s="106">
        <v>5.7600508707373601</v>
      </c>
      <c r="N39" s="106">
        <v>11.572829258357</v>
      </c>
      <c r="O39" s="106">
        <v>15.5052340151036</v>
      </c>
      <c r="P39" s="106">
        <v>3.52451827464263</v>
      </c>
      <c r="Q39" s="106">
        <v>9.2144274365725405</v>
      </c>
    </row>
    <row r="40" spans="1:17" x14ac:dyDescent="0.2">
      <c r="A40" s="44" t="s">
        <v>39</v>
      </c>
      <c r="B40" s="19" t="s">
        <v>39</v>
      </c>
      <c r="C40" s="45" t="s">
        <v>11</v>
      </c>
      <c r="D40" s="46" t="s">
        <v>12</v>
      </c>
      <c r="E40" s="19"/>
      <c r="F40" s="107">
        <v>53.744744691513901</v>
      </c>
      <c r="G40" s="108">
        <v>51.0895460762722</v>
      </c>
      <c r="H40" s="109">
        <v>109.40541754617399</v>
      </c>
      <c r="I40" s="110">
        <v>95.421783196248995</v>
      </c>
      <c r="J40" s="109">
        <v>58.799662338876097</v>
      </c>
      <c r="K40" s="110">
        <v>48.750555892848297</v>
      </c>
      <c r="L40" s="107">
        <v>5.1971466164089897</v>
      </c>
      <c r="M40" s="108">
        <v>14.6545514886948</v>
      </c>
      <c r="N40" s="108">
        <v>20.6133166319484</v>
      </c>
      <c r="O40" s="108">
        <v>21.8293266897773</v>
      </c>
      <c r="P40" s="108">
        <v>1.0081888897389</v>
      </c>
      <c r="Q40" s="108">
        <v>6.2577325609179697</v>
      </c>
    </row>
    <row r="41" spans="1:17" x14ac:dyDescent="0.2">
      <c r="A41" s="44" t="s">
        <v>40</v>
      </c>
      <c r="B41" s="19" t="s">
        <v>40</v>
      </c>
      <c r="C41" s="45" t="s">
        <v>11</v>
      </c>
      <c r="D41" s="46" t="s">
        <v>12</v>
      </c>
      <c r="E41" s="19"/>
      <c r="F41" s="105">
        <v>58.135299934827302</v>
      </c>
      <c r="G41" s="106">
        <v>54.5148885454105</v>
      </c>
      <c r="H41" s="76">
        <v>113.816648257926</v>
      </c>
      <c r="I41" s="77">
        <v>103.64653767257199</v>
      </c>
      <c r="J41" s="76">
        <v>66.167649840512695</v>
      </c>
      <c r="K41" s="77">
        <v>56.502794493379703</v>
      </c>
      <c r="L41" s="105">
        <v>6.6411424218560198</v>
      </c>
      <c r="M41" s="106">
        <v>9.8123013211323205</v>
      </c>
      <c r="N41" s="106">
        <v>17.1050926485864</v>
      </c>
      <c r="O41" s="106">
        <v>20.293703446108299</v>
      </c>
      <c r="P41" s="106">
        <v>2.7228626231400899</v>
      </c>
      <c r="Q41" s="106">
        <v>9.5448342297503395</v>
      </c>
    </row>
    <row r="42" spans="1:17" x14ac:dyDescent="0.2">
      <c r="B42" s="19"/>
      <c r="C42" s="45" t="s">
        <v>11</v>
      </c>
      <c r="D42" s="46" t="s">
        <v>61</v>
      </c>
    </row>
    <row r="43" spans="1:17" x14ac:dyDescent="0.2">
      <c r="B43" s="19"/>
      <c r="C43" s="45" t="s">
        <v>11</v>
      </c>
      <c r="D43" s="46" t="s">
        <v>62</v>
      </c>
    </row>
    <row r="44" spans="1:17" x14ac:dyDescent="0.2">
      <c r="A44" s="37" t="s">
        <v>51</v>
      </c>
      <c r="B44" s="19" t="s">
        <v>51</v>
      </c>
      <c r="C44" s="45" t="s">
        <v>11</v>
      </c>
      <c r="D44" s="46" t="s">
        <v>63</v>
      </c>
      <c r="F44" s="97">
        <v>63.757384117222102</v>
      </c>
      <c r="G44" s="98">
        <v>62.648819311072799</v>
      </c>
      <c r="H44" s="99">
        <v>113.74300774564701</v>
      </c>
      <c r="I44" s="100">
        <v>98.585041719267807</v>
      </c>
      <c r="J44" s="99">
        <v>72.5195663548743</v>
      </c>
      <c r="K44" s="100">
        <v>61.762364654449797</v>
      </c>
      <c r="L44" s="97">
        <v>1.76949034050416</v>
      </c>
      <c r="M44" s="98">
        <v>15.375523266038501</v>
      </c>
      <c r="N44" s="98">
        <v>17.4170820055372</v>
      </c>
      <c r="O44" s="98">
        <v>16.7922216518437</v>
      </c>
      <c r="P44" s="98">
        <v>-0.53217159123754598</v>
      </c>
      <c r="Q44" s="98">
        <v>1.22790202436476</v>
      </c>
    </row>
    <row r="45" spans="1:17" x14ac:dyDescent="0.2">
      <c r="A45" s="44" t="s">
        <v>52</v>
      </c>
      <c r="B45" s="19" t="s">
        <v>52</v>
      </c>
      <c r="C45" s="45" t="s">
        <v>11</v>
      </c>
      <c r="D45" s="46" t="s">
        <v>64</v>
      </c>
      <c r="F45" s="105">
        <v>58.054941262191697</v>
      </c>
      <c r="G45" s="106">
        <v>60.515665546025097</v>
      </c>
      <c r="H45" s="76">
        <v>112.085738223261</v>
      </c>
      <c r="I45" s="77">
        <v>106.37968695079</v>
      </c>
      <c r="J45" s="76">
        <v>65.071309488808396</v>
      </c>
      <c r="K45" s="77">
        <v>64.376375564049098</v>
      </c>
      <c r="L45" s="105">
        <v>-4.0662599702582103</v>
      </c>
      <c r="M45" s="106">
        <v>5.3638541680519802</v>
      </c>
      <c r="N45" s="106">
        <v>1.0794859428952399</v>
      </c>
      <c r="O45" s="106">
        <v>1.0794859428952399</v>
      </c>
      <c r="P45" s="106">
        <v>0</v>
      </c>
      <c r="Q45" s="106">
        <v>-4.0662599702582103</v>
      </c>
    </row>
    <row r="46" spans="1:17" x14ac:dyDescent="0.2">
      <c r="A46" s="44" t="s">
        <v>53</v>
      </c>
      <c r="B46" s="19" t="s">
        <v>53</v>
      </c>
      <c r="C46" s="45" t="s">
        <v>11</v>
      </c>
      <c r="D46" s="46" t="s">
        <v>65</v>
      </c>
      <c r="F46" s="107">
        <v>56.346005592626099</v>
      </c>
      <c r="G46" s="108">
        <v>57.039106867002602</v>
      </c>
      <c r="H46" s="109">
        <v>134.036211776953</v>
      </c>
      <c r="I46" s="110">
        <v>123.3588732604</v>
      </c>
      <c r="J46" s="109">
        <v>75.524051383986603</v>
      </c>
      <c r="K46" s="110">
        <v>70.362799548930099</v>
      </c>
      <c r="L46" s="107">
        <v>-1.21513346271822</v>
      </c>
      <c r="M46" s="108">
        <v>8.6555091128423296</v>
      </c>
      <c r="N46" s="108">
        <v>7.3351996625253397</v>
      </c>
      <c r="O46" s="108">
        <v>-4.0067691270669899E-2</v>
      </c>
      <c r="P46" s="108">
        <v>-6.8712476214557103</v>
      </c>
      <c r="Q46" s="108">
        <v>-8.0028862550193907</v>
      </c>
    </row>
    <row r="47" spans="1:17" x14ac:dyDescent="0.2">
      <c r="A47" s="44" t="s">
        <v>54</v>
      </c>
      <c r="B47" s="19" t="s">
        <v>54</v>
      </c>
      <c r="C47" s="45" t="s">
        <v>11</v>
      </c>
      <c r="D47" s="46" t="s">
        <v>66</v>
      </c>
      <c r="F47" s="105">
        <v>62.742284393392197</v>
      </c>
      <c r="G47" s="106">
        <v>61.553385098332399</v>
      </c>
      <c r="H47" s="76">
        <v>126.743589622146</v>
      </c>
      <c r="I47" s="77">
        <v>118.52271028685701</v>
      </c>
      <c r="J47" s="76">
        <v>79.521823451121094</v>
      </c>
      <c r="K47" s="77">
        <v>72.954740291850101</v>
      </c>
      <c r="L47" s="105">
        <v>1.93149295227297</v>
      </c>
      <c r="M47" s="106">
        <v>6.9361216220862296</v>
      </c>
      <c r="N47" s="106">
        <v>9.0015852746508802</v>
      </c>
      <c r="O47" s="106">
        <v>9.0457105078623901</v>
      </c>
      <c r="P47" s="106">
        <v>4.0481276579896301E-2</v>
      </c>
      <c r="Q47" s="106">
        <v>1.97275612185699</v>
      </c>
    </row>
    <row r="48" spans="1:17" x14ac:dyDescent="0.2">
      <c r="A48" s="44" t="s">
        <v>55</v>
      </c>
      <c r="B48" s="19" t="s">
        <v>55</v>
      </c>
      <c r="C48" s="45" t="s">
        <v>11</v>
      </c>
      <c r="D48" s="46" t="s">
        <v>67</v>
      </c>
      <c r="F48" s="107">
        <v>63.188193920243101</v>
      </c>
      <c r="G48" s="108">
        <v>50.802322771764402</v>
      </c>
      <c r="H48" s="109">
        <v>130.59194414623801</v>
      </c>
      <c r="I48" s="110">
        <v>102.996593436426</v>
      </c>
      <c r="J48" s="109">
        <v>82.518690911340897</v>
      </c>
      <c r="K48" s="110">
        <v>52.324661841495001</v>
      </c>
      <c r="L48" s="107">
        <v>24.380521347663102</v>
      </c>
      <c r="M48" s="108">
        <v>26.7924887504611</v>
      </c>
      <c r="N48" s="108">
        <v>57.705158537500701</v>
      </c>
      <c r="O48" s="108">
        <v>56.3082667061351</v>
      </c>
      <c r="P48" s="108">
        <v>-0.88576166075974005</v>
      </c>
      <c r="Q48" s="108">
        <v>23.278806376112399</v>
      </c>
    </row>
    <row r="49" spans="1:17" x14ac:dyDescent="0.2">
      <c r="A49" s="44" t="s">
        <v>56</v>
      </c>
      <c r="B49" s="19" t="s">
        <v>56</v>
      </c>
      <c r="C49" s="45" t="s">
        <v>11</v>
      </c>
      <c r="D49" s="46" t="s">
        <v>68</v>
      </c>
      <c r="F49" s="105">
        <v>56.897615491940599</v>
      </c>
      <c r="G49" s="106">
        <v>55.013655318000801</v>
      </c>
      <c r="H49" s="76">
        <v>104.934631100177</v>
      </c>
      <c r="I49" s="77">
        <v>98.271354232185004</v>
      </c>
      <c r="J49" s="76">
        <v>59.705302921265201</v>
      </c>
      <c r="K49" s="77">
        <v>54.062664093625898</v>
      </c>
      <c r="L49" s="105">
        <v>3.4245318967621801</v>
      </c>
      <c r="M49" s="106">
        <v>6.7804874778148099</v>
      </c>
      <c r="N49" s="106">
        <v>10.4372193310107</v>
      </c>
      <c r="O49" s="106">
        <v>9.8711655353765106</v>
      </c>
      <c r="P49" s="106">
        <v>-0.51255708814761203</v>
      </c>
      <c r="Q49" s="106">
        <v>2.8944221276418398</v>
      </c>
    </row>
    <row r="50" spans="1:17" x14ac:dyDescent="0.2">
      <c r="A50" s="44" t="s">
        <v>57</v>
      </c>
      <c r="B50" s="19" t="s">
        <v>57</v>
      </c>
      <c r="C50" s="45" t="s">
        <v>11</v>
      </c>
      <c r="D50" s="46" t="s">
        <v>69</v>
      </c>
      <c r="F50" s="107">
        <v>56.362767967771099</v>
      </c>
      <c r="G50" s="108">
        <v>57.050725022793898</v>
      </c>
      <c r="H50" s="109">
        <v>96.508423038945907</v>
      </c>
      <c r="I50" s="110">
        <v>87.530852488567305</v>
      </c>
      <c r="J50" s="109">
        <v>54.394818546796103</v>
      </c>
      <c r="K50" s="110">
        <v>49.936985963359902</v>
      </c>
      <c r="L50" s="107">
        <v>-1.2058690836056301</v>
      </c>
      <c r="M50" s="108">
        <v>10.256464201066899</v>
      </c>
      <c r="N50" s="108">
        <v>8.9269155865895602</v>
      </c>
      <c r="O50" s="108">
        <v>8.6125813768830195</v>
      </c>
      <c r="P50" s="108">
        <v>-0.28857349720571601</v>
      </c>
      <c r="Q50" s="108">
        <v>-1.4909627622250701</v>
      </c>
    </row>
    <row r="51" spans="1:17" x14ac:dyDescent="0.2">
      <c r="A51" s="44" t="s">
        <v>58</v>
      </c>
      <c r="B51" s="19" t="s">
        <v>58</v>
      </c>
      <c r="C51" s="45" t="s">
        <v>11</v>
      </c>
      <c r="D51" s="46" t="s">
        <v>70</v>
      </c>
      <c r="F51" s="105">
        <v>53.4641641035848</v>
      </c>
      <c r="G51" s="106">
        <v>51.616725806164503</v>
      </c>
      <c r="H51" s="76">
        <v>113.086059667585</v>
      </c>
      <c r="I51" s="77">
        <v>100.47873390732001</v>
      </c>
      <c r="J51" s="76">
        <v>60.460516518955799</v>
      </c>
      <c r="K51" s="77">
        <v>51.863832574447201</v>
      </c>
      <c r="L51" s="105">
        <v>3.57914662072504</v>
      </c>
      <c r="M51" s="106">
        <v>12.5472577828201</v>
      </c>
      <c r="N51" s="106">
        <v>16.575489156472599</v>
      </c>
      <c r="O51" s="106">
        <v>16.080765267690602</v>
      </c>
      <c r="P51" s="106">
        <v>-0.42438071018342699</v>
      </c>
      <c r="Q51" s="106">
        <v>3.13957670269407</v>
      </c>
    </row>
    <row r="52" spans="1:17" x14ac:dyDescent="0.2">
      <c r="A52" s="44" t="s">
        <v>59</v>
      </c>
      <c r="B52" s="19" t="s">
        <v>59</v>
      </c>
      <c r="C52" s="45" t="s">
        <v>11</v>
      </c>
      <c r="D52" s="46" t="s">
        <v>71</v>
      </c>
      <c r="F52" s="107">
        <v>55.735010466848799</v>
      </c>
      <c r="G52" s="108">
        <v>51.237099265949297</v>
      </c>
      <c r="H52" s="109">
        <v>90.013199103824405</v>
      </c>
      <c r="I52" s="110">
        <v>83.563943243330002</v>
      </c>
      <c r="J52" s="109">
        <v>50.168865942062098</v>
      </c>
      <c r="K52" s="110">
        <v>42.815740550126598</v>
      </c>
      <c r="L52" s="107">
        <v>8.7786218684098696</v>
      </c>
      <c r="M52" s="108">
        <v>7.7177495582213602</v>
      </c>
      <c r="N52" s="108">
        <v>17.1738834770983</v>
      </c>
      <c r="O52" s="108">
        <v>17.1738834770983</v>
      </c>
      <c r="P52" s="108">
        <v>0</v>
      </c>
      <c r="Q52" s="108">
        <v>8.7786218684098696</v>
      </c>
    </row>
    <row r="53" spans="1:17" x14ac:dyDescent="0.2">
      <c r="A53" s="44" t="s">
        <v>60</v>
      </c>
      <c r="B53" s="19" t="s">
        <v>60</v>
      </c>
      <c r="C53" s="45" t="s">
        <v>11</v>
      </c>
      <c r="D53" s="46" t="s">
        <v>72</v>
      </c>
      <c r="F53" s="105">
        <v>56.018180537228403</v>
      </c>
      <c r="G53" s="106">
        <v>53.333316032652299</v>
      </c>
      <c r="H53" s="76">
        <v>109.65580319285201</v>
      </c>
      <c r="I53" s="77">
        <v>98.064180071416303</v>
      </c>
      <c r="J53" s="76">
        <v>61.42718580212</v>
      </c>
      <c r="K53" s="77">
        <v>52.300879072317699</v>
      </c>
      <c r="L53" s="105">
        <v>5.03412257908795</v>
      </c>
      <c r="M53" s="106">
        <v>11.820445664252301</v>
      </c>
      <c r="N53" s="106">
        <v>17.449623967473201</v>
      </c>
      <c r="O53" s="106">
        <v>14.336199128797601</v>
      </c>
      <c r="P53" s="106">
        <v>-2.6508597758795598</v>
      </c>
      <c r="Q53" s="106">
        <v>2.2498152726908698</v>
      </c>
    </row>
    <row r="54" spans="1:17" x14ac:dyDescent="0.2">
      <c r="B54" s="19"/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zoomScaleNormal="100" zoomScaleSheetLayoutView="100" workbookViewId="0">
      <selection activeCell="E30" sqref="E30"/>
    </sheetView>
  </sheetViews>
  <sheetFormatPr defaultRowHeight="12.75" x14ac:dyDescent="0.2"/>
  <cols>
    <col min="1" max="1" width="4.28515625" customWidth="1"/>
    <col min="2" max="2" width="3.42578125" customWidth="1"/>
    <col min="3" max="3" width="6.85546875" customWidth="1"/>
    <col min="4" max="4" width="9.140625" customWidth="1"/>
    <col min="5" max="5" width="39" customWidth="1"/>
    <col min="6" max="6" width="24.7109375" customWidth="1"/>
    <col min="7" max="11" width="9.140625" customWidth="1"/>
    <col min="12" max="12" width="18.28515625" customWidth="1"/>
    <col min="13" max="50" width="9.140625" customWidth="1"/>
  </cols>
  <sheetData>
    <row r="1" spans="1:50" ht="15" customHeight="1" x14ac:dyDescent="0.25">
      <c r="A1" s="8"/>
      <c r="B1" s="8" t="s">
        <v>41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3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3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25">
      <c r="A4" s="12" t="s">
        <v>42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25">
      <c r="A5" s="94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94"/>
      <c r="C5" s="94"/>
      <c r="D5" s="94"/>
      <c r="E5" s="94"/>
      <c r="F5" s="94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25">
      <c r="A8" s="12" t="s">
        <v>43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25">
      <c r="A9" s="94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94"/>
      <c r="C9" s="94"/>
      <c r="D9" s="94"/>
      <c r="E9" s="94"/>
      <c r="F9" s="94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25">
      <c r="A12" s="94" t="str">
        <f>HYPERLINK("http://www.str.com/contact", "For additional support, please contact your regional office.")</f>
        <v>For additional support, please contact your regional office.</v>
      </c>
      <c r="B12" s="94"/>
      <c r="C12" s="94"/>
      <c r="D12" s="94"/>
      <c r="E12" s="94"/>
      <c r="F12" s="94"/>
      <c r="G12" s="94"/>
      <c r="H12" s="94"/>
      <c r="I12" s="94"/>
      <c r="J12" s="94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25">
      <c r="A14" s="93" t="str">
        <f>HYPERLINK("http://www.hotelnewsnow.com/", "For the latest in industry news, visit HotelNewsNow.com.")</f>
        <v>For the latest in industry news, visit HotelNewsNow.com.</v>
      </c>
      <c r="B14" s="93"/>
      <c r="C14" s="93"/>
      <c r="D14" s="93"/>
      <c r="E14" s="93"/>
      <c r="F14" s="93"/>
      <c r="G14" s="93"/>
      <c r="H14" s="93"/>
      <c r="I14" s="93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25">
      <c r="A15" s="93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93"/>
      <c r="C15" s="93"/>
      <c r="D15" s="93"/>
      <c r="E15" s="93"/>
      <c r="F15" s="93"/>
      <c r="G15" s="93"/>
      <c r="H15" s="93"/>
      <c r="I15" s="93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2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75" x14ac:dyDescent="0.2"/>
  <sheetData>
    <row r="1" spans="1:1" x14ac:dyDescent="0.2">
      <c r="A1" s="4" t="s">
        <v>74</v>
      </c>
    </row>
    <row r="2" spans="1:1" x14ac:dyDescent="0.2">
      <c r="A2" s="4" t="s">
        <v>75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M30" sqref="M30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2023-01-19T14:41:20Z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</Properties>
</file>