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filterPrivacy="1" codeName="ThisWorkbook"/>
  <xr:revisionPtr revIDLastSave="0" documentId="13_ncr:1_{7A1F9171-2202-4136-88F0-2998FA4AB7B0}" xr6:coauthVersionLast="47" xr6:coauthVersionMax="47" xr10:uidLastSave="{00000000-0000-0000-0000-000000000000}"/>
  <bookViews>
    <workbookView xWindow="-120" yWindow="480" windowWidth="25440" windowHeight="15390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18" l="1"/>
  <c r="D11" i="18"/>
  <c r="C12" i="18"/>
  <c r="D12" i="18"/>
  <c r="C13" i="18"/>
  <c r="D13" i="18"/>
  <c r="C15" i="18"/>
  <c r="D15" i="18"/>
  <c r="C16" i="18"/>
  <c r="D16" i="18"/>
  <c r="M48" i="19"/>
  <c r="L48" i="19"/>
  <c r="K48" i="19"/>
  <c r="J48" i="19"/>
  <c r="I48" i="19"/>
  <c r="H48" i="19"/>
  <c r="G48" i="19"/>
  <c r="F48" i="19"/>
  <c r="E48" i="19"/>
  <c r="D48" i="19"/>
  <c r="C48" i="19"/>
  <c r="B48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6" i="19"/>
  <c r="L46" i="19"/>
  <c r="K46" i="19"/>
  <c r="J46" i="19"/>
  <c r="I46" i="19"/>
  <c r="H46" i="19"/>
  <c r="G46" i="19"/>
  <c r="F46" i="19"/>
  <c r="E46" i="19"/>
  <c r="D46" i="19"/>
  <c r="C46" i="19"/>
  <c r="B46" i="19"/>
  <c r="M45" i="19"/>
  <c r="L45" i="19"/>
  <c r="K45" i="19"/>
  <c r="J45" i="19"/>
  <c r="I45" i="19"/>
  <c r="H45" i="19"/>
  <c r="G45" i="19"/>
  <c r="F45" i="19"/>
  <c r="E45" i="19"/>
  <c r="D45" i="19"/>
  <c r="C45" i="19"/>
  <c r="B45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M39" i="19"/>
  <c r="L39" i="19"/>
  <c r="K39" i="19"/>
  <c r="J39" i="19"/>
  <c r="I39" i="19"/>
  <c r="H39" i="19"/>
  <c r="G39" i="19"/>
  <c r="F39" i="19"/>
  <c r="E39" i="19"/>
  <c r="D39" i="19"/>
  <c r="C39" i="19"/>
  <c r="B39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2" i="19"/>
  <c r="L22" i="19"/>
  <c r="K22" i="19"/>
  <c r="J22" i="19"/>
  <c r="I22" i="19"/>
  <c r="H22" i="19"/>
  <c r="G22" i="19"/>
  <c r="F22" i="19"/>
  <c r="E22" i="19"/>
  <c r="D22" i="19"/>
  <c r="C22" i="19"/>
  <c r="B22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F17" i="19"/>
  <c r="E17" i="19"/>
  <c r="D17" i="19"/>
  <c r="C17" i="19"/>
  <c r="B17" i="19"/>
  <c r="M16" i="19"/>
  <c r="L16" i="19"/>
  <c r="K16" i="19"/>
  <c r="J16" i="19"/>
  <c r="I16" i="19"/>
  <c r="H16" i="19"/>
  <c r="G16" i="19"/>
  <c r="F16" i="19"/>
  <c r="E16" i="19"/>
  <c r="D16" i="19"/>
  <c r="C16" i="19"/>
  <c r="B16" i="19"/>
  <c r="M15" i="19"/>
  <c r="L15" i="19"/>
  <c r="K15" i="19"/>
  <c r="J15" i="19"/>
  <c r="I15" i="19"/>
  <c r="H15" i="19"/>
  <c r="G15" i="19"/>
  <c r="F15" i="19"/>
  <c r="E15" i="19"/>
  <c r="D15" i="19"/>
  <c r="C15" i="19"/>
  <c r="B15" i="19"/>
  <c r="M13" i="19"/>
  <c r="L13" i="19"/>
  <c r="K13" i="19"/>
  <c r="J13" i="19"/>
  <c r="I13" i="19"/>
  <c r="H13" i="19"/>
  <c r="G13" i="19"/>
  <c r="F13" i="19"/>
  <c r="E13" i="19"/>
  <c r="D13" i="19"/>
  <c r="C13" i="19"/>
  <c r="B13" i="19"/>
  <c r="M12" i="19"/>
  <c r="L12" i="19"/>
  <c r="K12" i="19"/>
  <c r="J12" i="19"/>
  <c r="I12" i="19"/>
  <c r="H12" i="19"/>
  <c r="G12" i="19"/>
  <c r="F12" i="19"/>
  <c r="E12" i="19"/>
  <c r="D12" i="19"/>
  <c r="C12" i="19"/>
  <c r="B12" i="19"/>
  <c r="M11" i="19"/>
  <c r="L11" i="19"/>
  <c r="K11" i="19"/>
  <c r="J11" i="19"/>
  <c r="I11" i="19"/>
  <c r="H11" i="19"/>
  <c r="G11" i="19"/>
  <c r="F11" i="19"/>
  <c r="E11" i="19"/>
  <c r="D11" i="19"/>
  <c r="C11" i="19"/>
  <c r="B11" i="19"/>
  <c r="M10" i="19"/>
  <c r="L10" i="19"/>
  <c r="K10" i="19"/>
  <c r="J10" i="19"/>
  <c r="I10" i="19"/>
  <c r="H10" i="19"/>
  <c r="G10" i="19"/>
  <c r="F10" i="19"/>
  <c r="E10" i="19"/>
  <c r="D10" i="19"/>
  <c r="C10" i="19"/>
  <c r="B10" i="19"/>
  <c r="M9" i="19"/>
  <c r="L9" i="19"/>
  <c r="K9" i="19"/>
  <c r="J9" i="19"/>
  <c r="I9" i="19"/>
  <c r="H9" i="19"/>
  <c r="G9" i="19"/>
  <c r="F9" i="19"/>
  <c r="E9" i="19"/>
  <c r="D9" i="19"/>
  <c r="C9" i="19"/>
  <c r="B9" i="19"/>
  <c r="M8" i="19"/>
  <c r="L8" i="19"/>
  <c r="K8" i="19"/>
  <c r="J8" i="19"/>
  <c r="I8" i="19"/>
  <c r="H8" i="19"/>
  <c r="G8" i="19"/>
  <c r="F8" i="19"/>
  <c r="E8" i="19"/>
  <c r="D8" i="19"/>
  <c r="C8" i="19"/>
  <c r="B8" i="19"/>
  <c r="M7" i="19"/>
  <c r="L7" i="19"/>
  <c r="K7" i="19"/>
  <c r="J7" i="19"/>
  <c r="I7" i="19"/>
  <c r="H7" i="19"/>
  <c r="G7" i="19"/>
  <c r="F7" i="19"/>
  <c r="E7" i="19"/>
  <c r="D7" i="19"/>
  <c r="C7" i="19"/>
  <c r="B7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B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7" i="18"/>
  <c r="C7" i="18"/>
  <c r="D7" i="18"/>
  <c r="E7" i="18"/>
  <c r="F7" i="18"/>
  <c r="G7" i="18"/>
  <c r="H7" i="18"/>
  <c r="I7" i="18"/>
  <c r="J7" i="18"/>
  <c r="K7" i="18"/>
  <c r="L7" i="18"/>
  <c r="M7" i="18"/>
  <c r="B8" i="18"/>
  <c r="C8" i="18"/>
  <c r="D8" i="18"/>
  <c r="E8" i="18"/>
  <c r="F8" i="18"/>
  <c r="G8" i="18"/>
  <c r="H8" i="18"/>
  <c r="I8" i="18"/>
  <c r="J8" i="18"/>
  <c r="K8" i="18"/>
  <c r="L8" i="18"/>
  <c r="M8" i="18"/>
  <c r="B9" i="18"/>
  <c r="C9" i="18"/>
  <c r="D9" i="18"/>
  <c r="E9" i="18"/>
  <c r="F9" i="18"/>
  <c r="G9" i="18"/>
  <c r="H9" i="18"/>
  <c r="I9" i="18"/>
  <c r="J9" i="18"/>
  <c r="K9" i="18"/>
  <c r="L9" i="18"/>
  <c r="M9" i="18"/>
  <c r="B10" i="18"/>
  <c r="C10" i="18"/>
  <c r="D10" i="18"/>
  <c r="E10" i="18"/>
  <c r="F10" i="18"/>
  <c r="G10" i="18"/>
  <c r="H10" i="18"/>
  <c r="I10" i="18"/>
  <c r="J10" i="18"/>
  <c r="K10" i="18"/>
  <c r="L10" i="18"/>
  <c r="M10" i="18"/>
  <c r="B11" i="18"/>
  <c r="E11" i="18"/>
  <c r="F11" i="18"/>
  <c r="G11" i="18"/>
  <c r="H11" i="18"/>
  <c r="I11" i="18"/>
  <c r="J11" i="18"/>
  <c r="K11" i="18"/>
  <c r="L11" i="18"/>
  <c r="M11" i="18"/>
  <c r="B12" i="18"/>
  <c r="E12" i="18"/>
  <c r="F12" i="18"/>
  <c r="G12" i="18"/>
  <c r="H12" i="18"/>
  <c r="I12" i="18"/>
  <c r="J12" i="18"/>
  <c r="K12" i="18"/>
  <c r="L12" i="18"/>
  <c r="M12" i="18"/>
  <c r="B13" i="18"/>
  <c r="E13" i="18"/>
  <c r="F13" i="18"/>
  <c r="G13" i="18"/>
  <c r="H13" i="18"/>
  <c r="I13" i="18"/>
  <c r="J13" i="18"/>
  <c r="K13" i="18"/>
  <c r="L13" i="18"/>
  <c r="M13" i="18"/>
  <c r="B15" i="18"/>
  <c r="E15" i="18"/>
  <c r="F15" i="18"/>
  <c r="G15" i="18"/>
  <c r="H15" i="18"/>
  <c r="I15" i="18"/>
  <c r="J15" i="18"/>
  <c r="K15" i="18"/>
  <c r="L15" i="18"/>
  <c r="M15" i="18"/>
  <c r="B16" i="18"/>
  <c r="E16" i="18"/>
  <c r="F16" i="18"/>
  <c r="G16" i="18"/>
  <c r="H16" i="18"/>
  <c r="I16" i="18"/>
  <c r="J16" i="18"/>
  <c r="K16" i="18"/>
  <c r="L16" i="18"/>
  <c r="M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B19" i="18"/>
  <c r="C19" i="18"/>
  <c r="D19" i="18"/>
  <c r="E19" i="18"/>
  <c r="F19" i="18"/>
  <c r="G19" i="18"/>
  <c r="H19" i="18"/>
  <c r="I19" i="18"/>
  <c r="J19" i="18"/>
  <c r="K19" i="18"/>
  <c r="L19" i="18"/>
  <c r="M19" i="18"/>
  <c r="B20" i="18"/>
  <c r="C20" i="18"/>
  <c r="D20" i="18"/>
  <c r="E20" i="18"/>
  <c r="F20" i="18"/>
  <c r="G20" i="18"/>
  <c r="H20" i="18"/>
  <c r="I20" i="18"/>
  <c r="J20" i="18"/>
  <c r="K20" i="18"/>
  <c r="L20" i="18"/>
  <c r="M20" i="18"/>
  <c r="B22" i="18"/>
  <c r="C22" i="18"/>
  <c r="D22" i="18"/>
  <c r="E22" i="18"/>
  <c r="F22" i="18"/>
  <c r="G22" i="18"/>
  <c r="H22" i="18"/>
  <c r="I22" i="18"/>
  <c r="J22" i="18"/>
  <c r="K22" i="18"/>
  <c r="L22" i="18"/>
  <c r="M22" i="18"/>
  <c r="B23" i="18"/>
  <c r="C23" i="18"/>
  <c r="D23" i="18"/>
  <c r="E23" i="18"/>
  <c r="F23" i="18"/>
  <c r="G23" i="18"/>
  <c r="H23" i="18"/>
  <c r="I23" i="18"/>
  <c r="J23" i="18"/>
  <c r="K23" i="18"/>
  <c r="L23" i="18"/>
  <c r="M23" i="18"/>
  <c r="B24" i="18"/>
  <c r="C24" i="18"/>
  <c r="D24" i="18"/>
  <c r="E24" i="18"/>
  <c r="F24" i="18"/>
  <c r="G24" i="18"/>
  <c r="H24" i="18"/>
  <c r="I24" i="18"/>
  <c r="J24" i="18"/>
  <c r="K24" i="18"/>
  <c r="L24" i="18"/>
  <c r="M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9" i="18"/>
  <c r="C39" i="18"/>
  <c r="D39" i="18"/>
  <c r="E39" i="18"/>
  <c r="F39" i="18"/>
  <c r="G39" i="18"/>
  <c r="H39" i="18"/>
  <c r="I39" i="18"/>
  <c r="J39" i="18"/>
  <c r="K39" i="18"/>
  <c r="L39" i="18"/>
  <c r="M39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B42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5" i="18"/>
  <c r="C45" i="18"/>
  <c r="D45" i="18"/>
  <c r="E45" i="18"/>
  <c r="F45" i="18"/>
  <c r="G45" i="18"/>
  <c r="H45" i="18"/>
  <c r="I45" i="18"/>
  <c r="J45" i="18"/>
  <c r="K45" i="18"/>
  <c r="L45" i="18"/>
  <c r="M45" i="18"/>
  <c r="B46" i="18"/>
  <c r="C46" i="18"/>
  <c r="D46" i="18"/>
  <c r="E46" i="18"/>
  <c r="F46" i="18"/>
  <c r="G46" i="18"/>
  <c r="H46" i="18"/>
  <c r="I46" i="18"/>
  <c r="J46" i="18"/>
  <c r="K46" i="18"/>
  <c r="L46" i="18"/>
  <c r="M46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<sst xmlns="http://schemas.openxmlformats.org/spreadsheetml/2006/main" count="453" uniqueCount="84">
  <si>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</si>
  <si>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</si>
  <si>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</si>
  <si>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</si>
  <si>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</si>
  <si>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</si>
  <si>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</si>
  <si>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</si>
  <si>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</si>
  <si>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</si>
  <si>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</si>
  <si>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</si>
  <si>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</si>
  <si>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</si>
  <si>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</si>
  <si>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</si>
  <si>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</si>
  <si>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</si>
  <si>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</si>
  <si>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</si>
  <si>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</si>
  <si>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</si>
  <si>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</si>
  <si>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</si>
  <si>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</si>
  <si>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</si>
  <si>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</si>
  <si>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</si>
  <si>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</si>
  <si>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</si>
  <si>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</si>
  <si>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CBD/Airport,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</si>
  <si>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</si>
  <si>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</si>
  <si>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</si>
  <si>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</si>
  <si>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</si>
  <si>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</si>
  <si>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</si>
  <si>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</si>
  <si>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</si>
  <si>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</si>
  <si>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</si>
  <si>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</si>
  <si>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</si>
  <si>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</si>
  <si>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</si>
  <si>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</si>
  <si>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</si>
  <si>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</si>
  <si>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</si>
  <si>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</si>
  <si>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</si>
  <si>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</si>
  <si>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</si>
  <si>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</si>
  <si>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</si>
  <si>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</si>
  <si>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</si>
  <si>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</si>
  <si>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</si>
  <si>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</si>
  <si>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</si>
  <si>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</si>
  <si>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</si>
  <si>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</si>
  <si>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</si>
  <si>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</si>
  <si>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</si>
  <si>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</si>
  <si>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</si>
  <si>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</si>
  <si>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</si>
  <si>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Update month here</t>
  </si>
  <si>
    <t xml:space="preserve">Virginia Tourism Regions. </t>
  </si>
  <si>
    <t>Refer to tabs to the right for STR Submarket Maps</t>
  </si>
  <si>
    <t>Virginia Regional</t>
  </si>
  <si>
    <t>Percent Change from YTD 2021</t>
  </si>
  <si>
    <t>Source: STR</t>
  </si>
  <si>
    <t>April 2022 Monthly Report</t>
  </si>
  <si>
    <t>Current Month - April 2022 vs April 2021</t>
  </si>
  <si>
    <t>Percent Change from April 2021</t>
  </si>
  <si>
    <t>Year to Date - April 2022 vs April 2021</t>
  </si>
  <si>
    <t>YTD April 2022 Monthly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</si>
</sst>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#,##0.00;\-#,##0.00"/>
    <numFmt numFmtId="168" formatCode="0.0&quot;%&quot;"/>
    <numFmt numFmtId="169" formatCode="&quot;$&quot;#,##0.00"/>
    <numFmt numFmtId="170" formatCode="mmmm\ yyyy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  <font>
      <i/>
      <sz val="10"/>
      <name val="Segoe UI"/>
      <family val="2"/>
    </font>
    <font>
      <sz val="10"/>
      <name val="Arial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2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132">
    <xf numFmtId="0" fontId="0" fillId="0" borderId="0" xfId="0"/>
    <xf numFmtId="0" fontId="1" fillId="0" borderId="0" xfId="0" applyNumberFormat="1" applyFont="1" applyFill="1" applyAlignment="1" applyProtection="1"/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Alignment="1" applyProtection="1"/>
    <xf numFmtId="0" fontId="7" fillId="0" borderId="1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Alignment="1" applyProtection="1"/>
    <xf numFmtId="0" fontId="8" fillId="0" borderId="2" xfId="0" applyNumberFormat="1" applyFont="1" applyFill="1" applyBorder="1" applyAlignment="1" applyProtection="1">
      <alignment horizontal="center"/>
    </xf>
    <xf numFmtId="0" fontId="8" fillId="0" borderId="0" xfId="0" applyNumberFormat="1" applyFont="1" applyFill="1" applyAlignment="1" applyProtection="1">
      <alignment horizontal="center"/>
    </xf>
    <xf numFmtId="0" fontId="2" fillId="0" borderId="0" xfId="0" applyNumberFormat="1" applyFont="1" applyFill="1" applyAlignment="1" applyProtection="1">
      <alignment horizontal="center"/>
    </xf>
    <xf numFmtId="0" fontId="10" fillId="0" borderId="0" xfId="0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12" fillId="0" borderId="0" xfId="0" applyNumberFormat="1" applyFont="1" applyFill="1" applyBorder="1" applyAlignment="1" applyProtection="1"/>
    <xf numFmtId="0" fontId="13" fillId="0" borderId="0" xfId="0" applyNumberFormat="1" applyFont="1" applyFill="1" applyBorder="1" applyAlignment="1" applyProtection="1">
      <alignment vertical="top"/>
    </xf>
    <xf numFmtId="0" fontId="14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/>
    <xf numFmtId="0" fontId="15" fillId="0" borderId="0" xfId="0" applyNumberFormat="1" applyFont="1" applyFill="1" applyBorder="1" applyAlignment="1" applyProtection="1">
      <alignment vertical="top" wrapText="1"/>
    </xf>
    <xf numFmtId="0" fontId="10" fillId="0" borderId="0" xfId="0" applyNumberFormat="1" applyFont="1" applyFill="1" applyBorder="1" applyAlignment="1" applyProtection="1">
      <alignment vertical="top" wrapText="1"/>
    </xf>
    <xf numFmtId="0" fontId="1" fillId="0" borderId="0" xfId="0" applyNumberFormat="1" applyFont="1" applyFill="1" applyBorder="1" applyAlignment="1" applyProtection="1">
      <alignment horizontal="right"/>
    </xf>
    <xf numFmtId="0" fontId="1" fillId="0" borderId="0" xfId="0" applyNumberFormat="1" applyFont="1" applyFill="1" applyAlignment="1" applyProtection="1">
      <alignment horizontal="right"/>
    </xf>
    <xf numFmtId="0" fontId="7" fillId="0" borderId="1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Alignment="1" applyProtection="1">
      <alignment horizontal="right"/>
    </xf>
    <xf numFmtId="0" fontId="1" fillId="0" borderId="3" xfId="0" applyNumberFormat="1" applyFont="1" applyFill="1" applyBorder="1" applyAlignment="1" applyProtection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168" fontId="18" fillId="5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7" fillId="0" borderId="0" xfId="0" applyFont="1"/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>
      <alignment horizontal="right"/>
    </xf>
    <xf numFmtId="0" fontId="0" fillId="0" borderId="0" xfId="0" applyFill="1"/>
    <xf numFmtId="164" fontId="1" fillId="0" borderId="0" xfId="0" applyNumberFormat="1" applyFont="1" applyFill="1" applyBorder="1" applyAlignment="1" applyProtection="1">
      <alignment horizontal="left"/>
    </xf>
    <xf numFmtId="49" fontId="2" fillId="0" borderId="0" xfId="0" applyNumberFormat="1" applyFont="1" applyFill="1" applyBorder="1" applyAlignment="1" applyProtection="1"/>
    <xf numFmtId="49" fontId="2" fillId="0" borderId="0" xfId="0" applyNumberFormat="1" applyFont="1" applyFill="1" applyBorder="1" applyAlignment="1" applyProtection="1">
      <alignment horizontal="right"/>
    </xf>
    <xf numFmtId="0" fontId="6" fillId="0" borderId="5" xfId="0" applyNumberFormat="1" applyFont="1" applyFill="1" applyBorder="1" applyAlignment="1" applyProtection="1">
      <alignment vertical="center"/>
    </xf>
    <xf numFmtId="0" fontId="6" fillId="0" borderId="6" xfId="0" applyNumberFormat="1" applyFont="1" applyFill="1" applyBorder="1" applyAlignment="1" applyProtection="1">
      <alignment vertical="center"/>
    </xf>
    <xf numFmtId="0" fontId="7" fillId="0" borderId="5" xfId="0" applyNumberFormat="1" applyFont="1" applyFill="1" applyBorder="1" applyAlignment="1" applyProtection="1"/>
    <xf numFmtId="0" fontId="7" fillId="0" borderId="6" xfId="0" applyNumberFormat="1" applyFont="1" applyFill="1" applyBorder="1" applyAlignment="1" applyProtection="1"/>
    <xf numFmtId="0" fontId="8" fillId="0" borderId="5" xfId="0" applyNumberFormat="1" applyFont="1" applyFill="1" applyBorder="1" applyAlignment="1" applyProtection="1">
      <alignment horizontal="center"/>
    </xf>
    <xf numFmtId="0" fontId="8" fillId="0" borderId="6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/>
    </xf>
    <xf numFmtId="0" fontId="2" fillId="0" borderId="1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/>
    <xf numFmtId="0" fontId="2" fillId="0" borderId="7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right"/>
    </xf>
    <xf numFmtId="0" fontId="16" fillId="0" borderId="0" xfId="0" applyNumberFormat="1" applyFont="1" applyFill="1" applyAlignment="1" applyProtection="1"/>
    <xf numFmtId="0" fontId="2" fillId="0" borderId="3" xfId="0" applyNumberFormat="1" applyFont="1" applyFill="1" applyBorder="1" applyAlignment="1" applyProtection="1"/>
    <xf numFmtId="0" fontId="2" fillId="0" borderId="3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1" fillId="0" borderId="3" xfId="0" applyFont="1" applyFill="1" applyBorder="1" applyAlignment="1" applyProtection="1"/>
    <xf numFmtId="0" fontId="2" fillId="0" borderId="3" xfId="0" applyFont="1" applyFill="1" applyBorder="1" applyAlignment="1" applyProtection="1"/>
    <xf numFmtId="14" fontId="4" fillId="6" borderId="0" xfId="0" applyNumberFormat="1" applyFont="1" applyFill="1" applyBorder="1" applyAlignment="1" applyProtection="1">
      <alignment horizontal="left"/>
    </xf>
    <xf numFmtId="0" fontId="3" fillId="6" borderId="0" xfId="0" applyNumberFormat="1" applyFont="1" applyFill="1" applyBorder="1" applyAlignment="1" applyProtection="1">
      <alignment horizontal="left"/>
    </xf>
    <xf numFmtId="0" fontId="1" fillId="6" borderId="0" xfId="0" applyNumberFormat="1" applyFont="1" applyFill="1" applyBorder="1" applyAlignment="1" applyProtection="1"/>
    <xf numFmtId="0" fontId="5" fillId="6" borderId="0" xfId="0" applyNumberFormat="1" applyFont="1" applyFill="1" applyBorder="1" applyAlignment="1" applyProtection="1">
      <alignment horizontal="right"/>
    </xf>
    <xf numFmtId="0" fontId="18" fillId="0" borderId="12" xfId="0" applyFont="1" applyBorder="1"/>
    <xf numFmtId="168" fontId="18" fillId="0" borderId="13" xfId="0" applyNumberFormat="1" applyFont="1" applyBorder="1" applyAlignment="1">
      <alignment horizontal="center" vertical="center"/>
    </xf>
    <xf numFmtId="169" fontId="18" fillId="0" borderId="13" xfId="0" applyNumberFormat="1" applyFont="1" applyBorder="1" applyAlignment="1">
      <alignment horizontal="center" vertical="center"/>
    </xf>
    <xf numFmtId="168" fontId="18" fillId="5" borderId="0" xfId="0" applyNumberFormat="1" applyFont="1" applyFill="1" applyBorder="1" applyAlignment="1">
      <alignment horizontal="center" vertical="center"/>
    </xf>
    <xf numFmtId="169" fontId="18" fillId="5" borderId="0" xfId="0" applyNumberFormat="1" applyFont="1" applyFill="1" applyBorder="1" applyAlignment="1">
      <alignment horizontal="center" vertical="center"/>
    </xf>
    <xf numFmtId="168" fontId="18" fillId="0" borderId="14" xfId="0" applyNumberFormat="1" applyFont="1" applyBorder="1" applyAlignment="1">
      <alignment horizontal="center" vertical="center"/>
    </xf>
    <xf numFmtId="168" fontId="18" fillId="0" borderId="15" xfId="0" applyNumberFormat="1" applyFont="1" applyBorder="1" applyAlignment="1">
      <alignment horizontal="center" vertical="center"/>
    </xf>
    <xf numFmtId="168" fontId="18" fillId="5" borderId="8" xfId="0" applyNumberFormat="1" applyFont="1" applyFill="1" applyBorder="1" applyAlignment="1">
      <alignment horizontal="center" vertical="center"/>
    </xf>
    <xf numFmtId="168" fontId="18" fillId="0" borderId="16" xfId="0" applyNumberFormat="1" applyFont="1" applyBorder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169" fontId="18" fillId="0" borderId="17" xfId="0" applyNumberFormat="1" applyFont="1" applyBorder="1" applyAlignment="1">
      <alignment horizontal="center" vertical="center"/>
    </xf>
    <xf numFmtId="168" fontId="18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4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2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1" fillId="0" borderId="7" xfId="0" applyFont="1" applyBorder="1"/>
    <xf numFmtId="167" fontId="1" fillId="0" borderId="3" xfId="0" applyNumberFormat="1" applyFont="1" applyBorder="1"/>
    <xf numFmtId="167" fontId="1" fillId="0" borderId="0" xfId="0" applyNumberFormat="1" applyFont="1"/>
    <xf numFmtId="0" fontId="17" fillId="0" borderId="0" xfId="0" applyFont="1" applyAlignment="1" applyProtection="1">
      <alignment horizontal="left"/>
    </xf>
    <xf numFmtId="0" fontId="21" fillId="7" borderId="15" xfId="0" applyFont="1" applyFill="1" applyBorder="1" applyAlignment="1" applyProtection="1">
      <alignment horizontal="center" vertical="center" wrapText="1"/>
    </xf>
    <xf numFmtId="168" fontId="18" fillId="0" borderId="15" xfId="0" applyNumberFormat="1" applyFont="1" applyBorder="1" applyAlignment="1" applyProtection="1">
      <alignment horizontal="center" vertical="center"/>
    </xf>
    <xf numFmtId="168" fontId="18" fillId="5" borderId="8" xfId="0" applyNumberFormat="1" applyFont="1" applyFill="1" applyBorder="1" applyAlignment="1" applyProtection="1">
      <alignment horizontal="center" vertical="center"/>
    </xf>
    <xf numFmtId="168" fontId="18" fillId="0" borderId="18" xfId="0" applyNumberFormat="1" applyFont="1" applyBorder="1" applyAlignment="1" applyProtection="1">
      <alignment horizontal="center" vertical="center"/>
    </xf>
    <xf numFmtId="0" fontId="21" fillId="7" borderId="14" xfId="0" applyFont="1" applyFill="1" applyBorder="1" applyAlignment="1" applyProtection="1">
      <alignment horizontal="center" vertical="center"/>
    </xf>
    <xf numFmtId="0" fontId="21" fillId="7" borderId="13" xfId="0" applyFont="1" applyFill="1" applyBorder="1" applyAlignment="1" applyProtection="1">
      <alignment horizontal="center" vertical="center"/>
    </xf>
    <xf numFmtId="0" fontId="21" fillId="7" borderId="13" xfId="0" applyFont="1" applyFill="1" applyBorder="1" applyAlignment="1" applyProtection="1">
      <alignment horizontal="center" vertical="center" wrapText="1"/>
    </xf>
    <xf numFmtId="0" fontId="22" fillId="0" borderId="0" xfId="0" applyFont="1"/>
    <xf numFmtId="170" fontId="17" fillId="0" borderId="0" xfId="0" applyNumberFormat="1" applyFont="1" applyBorder="1" applyAlignment="1">
      <alignment horizontal="left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20" fillId="3" borderId="19" xfId="0" applyFont="1" applyFill="1" applyBorder="1" applyAlignment="1" applyProtection="1">
      <alignment horizontal="center" vertical="center" wrapText="1"/>
    </xf>
    <xf numFmtId="0" fontId="20" fillId="3" borderId="20" xfId="0" applyFont="1" applyFill="1" applyBorder="1" applyAlignment="1" applyProtection="1">
      <alignment horizontal="center" vertical="center" wrapText="1"/>
    </xf>
    <xf numFmtId="0" fontId="20" fillId="3" borderId="21" xfId="0" applyFont="1" applyFill="1" applyBorder="1" applyAlignment="1" applyProtection="1">
      <alignment horizontal="center" vertical="center" wrapText="1"/>
    </xf>
    <xf numFmtId="0" fontId="20" fillId="3" borderId="14" xfId="0" applyFont="1" applyFill="1" applyBorder="1" applyAlignment="1" applyProtection="1">
      <alignment horizontal="center" vertical="center" wrapText="1"/>
    </xf>
    <xf numFmtId="0" fontId="20" fillId="3" borderId="13" xfId="0" applyFont="1" applyFill="1" applyBorder="1" applyAlignment="1" applyProtection="1">
      <alignment horizontal="center" vertical="center" wrapText="1"/>
    </xf>
    <xf numFmtId="0" fontId="20" fillId="3" borderId="15" xfId="0" applyFont="1" applyFill="1" applyBorder="1" applyAlignment="1" applyProtection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2" xfId="0" applyNumberFormat="1" applyFont="1" applyFill="1" applyBorder="1" applyAlignment="1" applyProtection="1">
      <alignment horizontal="center" vertical="center"/>
    </xf>
    <xf numFmtId="0" fontId="6" fillId="0" borderId="10" xfId="0" applyNumberFormat="1" applyFont="1" applyFill="1" applyBorder="1" applyAlignment="1" applyProtection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NumberFormat="1" applyFont="1" applyFill="1" applyBorder="1" applyAlignment="1" applyProtection="1">
      <alignment horizontal="left" vertical="top" wrapText="1"/>
    </xf>
    <xf numFmtId="0" fontId="9" fillId="0" borderId="0" xfId="0" applyNumberFormat="1" applyFont="1" applyFill="1" applyBorder="1" applyAlignment="1" applyProtection="1">
      <alignment horizontal="left"/>
    </xf>
    <xf numFmtId="166" fontId="23" fillId="2" borderId="1" xfId="0" applyNumberFormat="1" applyFont="1" applyFill="1" applyBorder="1"/>
    <xf numFmtId="166" fontId="23" fillId="2" borderId="7" xfId="0" applyNumberFormat="1" applyFont="1" applyFill="1" applyBorder="1"/>
    <xf numFmtId="167" fontId="23" fillId="2" borderId="1" xfId="0" applyNumberFormat="1" applyFont="1" applyFill="1" applyBorder="1"/>
    <xf numFmtId="167" fontId="23" fillId="2" borderId="7" xfId="0" applyNumberFormat="1" applyFont="1" applyFill="1" applyBorder="1"/>
    <xf numFmtId="0" fontId="23" fillId="0" borderId="7" xfId="0" applyFont="1" applyBorder="1"/>
    <xf numFmtId="165" fontId="23" fillId="0" borderId="7" xfId="0" applyNumberFormat="1" applyFont="1" applyBorder="1"/>
    <xf numFmtId="2" fontId="23" fillId="0" borderId="7" xfId="0" applyNumberFormat="1" applyFont="1" applyBorder="1"/>
    <xf numFmtId="165" fontId="23" fillId="0" borderId="0" xfId="0" applyNumberFormat="1" applyFont="1"/>
    <xf numFmtId="2" fontId="23" fillId="0" borderId="0" xfId="0" applyNumberFormat="1" applyFont="1"/>
    <xf numFmtId="166" fontId="23" fillId="0" borderId="3" xfId="0" applyNumberFormat="1" applyFont="1" applyBorder="1"/>
    <xf numFmtId="166" fontId="23" fillId="0" borderId="0" xfId="0" applyNumberFormat="1" applyFont="1"/>
    <xf numFmtId="167" fontId="23" fillId="0" borderId="3" xfId="0" applyNumberFormat="1" applyFont="1" applyBorder="1"/>
    <xf numFmtId="167" fontId="23" fillId="0" borderId="0" xfId="0" applyNumberFormat="1" applyFont="1"/>
    <xf numFmtId="166" fontId="23" fillId="2" borderId="3" xfId="0" applyNumberFormat="1" applyFont="1" applyFill="1" applyBorder="1"/>
    <xf numFmtId="166" fontId="23" fillId="2" borderId="0" xfId="0" applyNumberFormat="1" applyFont="1" applyFill="1"/>
    <xf numFmtId="167" fontId="23" fillId="2" borderId="3" xfId="0" applyNumberFormat="1" applyFont="1" applyFill="1" applyBorder="1"/>
    <xf numFmtId="167" fontId="23" fillId="2" borderId="0" xfId="0" applyNumberFormat="1" applyFont="1" applyFill="1"/>
    <xf numFmtId="0" fontId="2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2969894</xdr:colOff>
      <xdr:row>0</xdr:row>
      <xdr:rowOff>0</xdr:rowOff>
    </xdr:from>
    <xdr:ext cx="1232622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2695574" y="0"/>
          <a:ext cx="1261109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57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A3"/>
    </sheetView>
  </sheetViews>
  <sheetFormatPr defaultColWidth="9.140625" defaultRowHeight="14.25" x14ac:dyDescent="0.25"/>
  <cols>
    <col min="1" max="1" width="39" style="22" bestFit="1" customWidth="1"/>
    <col min="2" max="6" width="13.140625" style="22" customWidth="1"/>
    <col min="7" max="7" width="13.140625" style="23" customWidth="1"/>
    <col min="8" max="9" width="13.140625" style="22" customWidth="1"/>
    <col min="10" max="11" width="13.140625" style="23" customWidth="1"/>
    <col min="12" max="13" width="13.140625" style="22" customWidth="1"/>
    <col min="14" max="16384" width="9.140625" style="22"/>
  </cols>
  <sheetData>
    <row r="1" spans="1:13" ht="16.5" x14ac:dyDescent="0.25">
      <c r="A1" s="94" t="str">
        <f>'Current month raw data'!A1</f>
        <v>April 2022 Monthly Report</v>
      </c>
      <c r="B1" s="95" t="str">
        <f>'Current month raw data'!F1</f>
        <v>Current Month - April 2022 vs April 2021</v>
      </c>
      <c r="C1" s="96"/>
      <c r="D1" s="96"/>
      <c r="E1" s="96"/>
      <c r="F1" s="96"/>
      <c r="G1" s="96"/>
      <c r="H1" s="96"/>
      <c r="I1" s="96"/>
      <c r="J1" s="96"/>
      <c r="K1" s="96"/>
      <c r="L1" s="96"/>
      <c r="M1" s="97"/>
    </row>
    <row r="2" spans="1:13" ht="16.5" x14ac:dyDescent="0.25">
      <c r="A2" s="94"/>
      <c r="B2" s="98" t="s">
        <v>46</v>
      </c>
      <c r="C2" s="99"/>
      <c r="D2" s="99" t="s">
        <v>2</v>
      </c>
      <c r="E2" s="99"/>
      <c r="F2" s="99" t="s">
        <v>3</v>
      </c>
      <c r="G2" s="99"/>
      <c r="H2" s="99" t="str">
        <f>'Current month raw data'!L7</f>
        <v>Percent Change from April 2021</v>
      </c>
      <c r="I2" s="99"/>
      <c r="J2" s="99"/>
      <c r="K2" s="99"/>
      <c r="L2" s="99"/>
      <c r="M2" s="100"/>
    </row>
    <row r="3" spans="1:13" ht="33" x14ac:dyDescent="0.25">
      <c r="A3" s="94"/>
      <c r="B3" s="70">
        <v>2022</v>
      </c>
      <c r="C3" s="71">
        <v>2021</v>
      </c>
      <c r="D3" s="71">
        <v>2022</v>
      </c>
      <c r="E3" s="71">
        <v>2021</v>
      </c>
      <c r="F3" s="71">
        <v>2022</v>
      </c>
      <c r="G3" s="71">
        <v>2021</v>
      </c>
      <c r="H3" s="71" t="s">
        <v>6</v>
      </c>
      <c r="I3" s="71" t="s">
        <v>2</v>
      </c>
      <c r="J3" s="71" t="s">
        <v>3</v>
      </c>
      <c r="K3" s="72" t="s">
        <v>7</v>
      </c>
      <c r="L3" s="72" t="s">
        <v>44</v>
      </c>
      <c r="M3" s="73" t="s">
        <v>45</v>
      </c>
    </row>
    <row r="4" spans="1:13" x14ac:dyDescent="0.25">
      <c r="A4" s="24" t="s">
        <v>10</v>
      </c>
      <c r="B4" s="62">
        <f>VLOOKUP($A4,'Current month raw data'!$B:$Q,5,FALSE)</f>
        <v>65.511528868172107</v>
      </c>
      <c r="C4" s="58">
        <f>VLOOKUP($A4,'Current month raw data'!$B:$Q,6,FALSE)</f>
        <v>57.290172801699697</v>
      </c>
      <c r="D4" s="59">
        <f>VLOOKUP($A4,'Current month raw data'!$B:$Q,7,FALSE)</f>
        <v>149.897269633154</v>
      </c>
      <c r="E4" s="59">
        <f>VLOOKUP($A4,'Current month raw data'!$B:$Q,8,FALSE)</f>
        <v>110.954108371667</v>
      </c>
      <c r="F4" s="59">
        <f>VLOOKUP($A4,'Current month raw data'!$B:$Q,9,FALSE)</f>
        <v>98.199993068325995</v>
      </c>
      <c r="G4" s="59">
        <f>VLOOKUP($A4,'Current month raw data'!$B:$Q,10,FALSE)</f>
        <v>63.565800416713401</v>
      </c>
      <c r="H4" s="58">
        <f>VLOOKUP($A4,'Current month raw data'!$B:$Q,11,FALSE)</f>
        <v>14.3503774983</v>
      </c>
      <c r="I4" s="58">
        <f>VLOOKUP($A4,'Current month raw data'!$B:$Q,12,FALSE)</f>
        <v>35.098440096547002</v>
      </c>
      <c r="J4" s="58">
        <f>VLOOKUP($A4,'Current month raw data'!$B:$Q,13,FALSE)</f>
        <v>54.485576244716299</v>
      </c>
      <c r="K4" s="58">
        <f>VLOOKUP($A4,'Current month raw data'!$B:$Q,14,FALSE)</f>
        <v>59.202514487312698</v>
      </c>
      <c r="L4" s="58">
        <f>VLOOKUP($A4,'Current month raw data'!$B:$Q,15,FALSE)</f>
        <v>3.0533195119293399</v>
      </c>
      <c r="M4" s="63">
        <f>VLOOKUP($A4,'Current month raw data'!$B:$Q,16,FALSE)</f>
        <v>17.841859886420501</v>
      </c>
    </row>
    <row r="5" spans="1:13" x14ac:dyDescent="0.25">
      <c r="A5" s="24" t="s">
        <v>13</v>
      </c>
      <c r="B5" s="62">
        <f>VLOOKUP($A5,'Current month raw data'!$B:$Q,5,FALSE)</f>
        <v>67.422787829401102</v>
      </c>
      <c r="C5" s="58">
        <f>VLOOKUP($A5,'Current month raw data'!$B:$Q,6,FALSE)</f>
        <v>56.444915691228701</v>
      </c>
      <c r="D5" s="59">
        <f>VLOOKUP($A5,'Current month raw data'!$B:$Q,7,FALSE)</f>
        <v>122.647943871961</v>
      </c>
      <c r="E5" s="59">
        <f>VLOOKUP($A5,'Current month raw data'!$B:$Q,8,FALSE)</f>
        <v>93.082850671436802</v>
      </c>
      <c r="F5" s="59">
        <f>VLOOKUP($A5,'Current month raw data'!$B:$Q,9,FALSE)</f>
        <v>82.692662973915205</v>
      </c>
      <c r="G5" s="59">
        <f>VLOOKUP($A5,'Current month raw data'!$B:$Q,10,FALSE)</f>
        <v>52.540536584484897</v>
      </c>
      <c r="H5" s="58">
        <f>VLOOKUP($A5,'Current month raw data'!$B:$Q,11,FALSE)</f>
        <v>19.448823696051999</v>
      </c>
      <c r="I5" s="58">
        <f>VLOOKUP($A5,'Current month raw data'!$B:$Q,12,FALSE)</f>
        <v>31.762126951701099</v>
      </c>
      <c r="J5" s="58">
        <f>VLOOKUP($A5,'Current month raw data'!$B:$Q,13,FALSE)</f>
        <v>57.388310720705803</v>
      </c>
      <c r="K5" s="58">
        <f>VLOOKUP($A5,'Current month raw data'!$B:$Q,14,FALSE)</f>
        <v>59.350287934995997</v>
      </c>
      <c r="L5" s="58">
        <f>VLOOKUP($A5,'Current month raw data'!$B:$Q,15,FALSE)</f>
        <v>1.2465838189037199</v>
      </c>
      <c r="M5" s="63">
        <f>VLOOKUP($A5,'Current month raw data'!$B:$Q,16,FALSE)</f>
        <v>20.937853404117799</v>
      </c>
    </row>
    <row r="6" spans="1:13" x14ac:dyDescent="0.25">
      <c r="B6" s="25"/>
      <c r="C6" s="60"/>
      <c r="D6" s="61"/>
      <c r="E6" s="61"/>
      <c r="F6" s="61"/>
      <c r="G6" s="61"/>
      <c r="H6" s="60"/>
      <c r="I6" s="60"/>
      <c r="J6" s="60"/>
      <c r="K6" s="60"/>
      <c r="L6" s="60"/>
      <c r="M6" s="64"/>
    </row>
    <row r="7" spans="1:13" x14ac:dyDescent="0.25">
      <c r="A7" s="24" t="s">
        <v>18</v>
      </c>
      <c r="B7" s="62">
        <f>VLOOKUP($A7,'Current month raw data'!$B:$Q,5,FALSE)</f>
        <v>69.210349795909707</v>
      </c>
      <c r="C7" s="58">
        <f>VLOOKUP($A7,'Current month raw data'!$B:$Q,6,FALSE)</f>
        <v>43.730308819153102</v>
      </c>
      <c r="D7" s="59">
        <f>VLOOKUP($A7,'Current month raw data'!$B:$Q,7,FALSE)</f>
        <v>176.296616622589</v>
      </c>
      <c r="E7" s="59">
        <f>VLOOKUP($A7,'Current month raw data'!$B:$Q,8,FALSE)</f>
        <v>104.091047197154</v>
      </c>
      <c r="F7" s="59">
        <f>VLOOKUP($A7,'Current month raw data'!$B:$Q,9,FALSE)</f>
        <v>122.01550504284801</v>
      </c>
      <c r="G7" s="59">
        <f>VLOOKUP($A7,'Current month raw data'!$B:$Q,10,FALSE)</f>
        <v>45.519336392405997</v>
      </c>
      <c r="H7" s="58">
        <f>VLOOKUP($A7,'Current month raw data'!$B:$Q,11,FALSE)</f>
        <v>58.2663184065986</v>
      </c>
      <c r="I7" s="58">
        <f>VLOOKUP($A7,'Current month raw data'!$B:$Q,12,FALSE)</f>
        <v>69.367703918545203</v>
      </c>
      <c r="J7" s="58">
        <f>VLOOKUP($A7,'Current month raw data'!$B:$Q,13,FALSE)</f>
        <v>168.05202956167</v>
      </c>
      <c r="K7" s="58">
        <f>VLOOKUP($A7,'Current month raw data'!$B:$Q,14,FALSE)</f>
        <v>185.153466511174</v>
      </c>
      <c r="L7" s="58">
        <f>VLOOKUP($A7,'Current month raw data'!$B:$Q,15,FALSE)</f>
        <v>6.3798945963847897</v>
      </c>
      <c r="M7" s="63">
        <f>VLOOKUP($A7,'Current month raw data'!$B:$Q,16,FALSE)</f>
        <v>68.363542702518302</v>
      </c>
    </row>
    <row r="8" spans="1:13" x14ac:dyDescent="0.25">
      <c r="A8" s="26" t="s">
        <v>20</v>
      </c>
      <c r="B8" s="62">
        <f>VLOOKUP($A8,'Current month raw data'!$B:$Q,5,FALSE)</f>
        <v>77.335255354200896</v>
      </c>
      <c r="C8" s="58">
        <f>VLOOKUP($A8,'Current month raw data'!$B:$Q,6,FALSE)</f>
        <v>32.051825450341902</v>
      </c>
      <c r="D8" s="59">
        <f>VLOOKUP($A8,'Current month raw data'!$B:$Q,7,FALSE)</f>
        <v>175.649209005698</v>
      </c>
      <c r="E8" s="59">
        <f>VLOOKUP($A8,'Current month raw data'!$B:$Q,8,FALSE)</f>
        <v>110.70245464290301</v>
      </c>
      <c r="F8" s="59">
        <f>VLOOKUP($A8,'Current month raw data'!$B:$Q,9,FALSE)</f>
        <v>135.83876431219099</v>
      </c>
      <c r="G8" s="59">
        <f>VLOOKUP($A8,'Current month raw data'!$B:$Q,10,FALSE)</f>
        <v>35.482157531387401</v>
      </c>
      <c r="H8" s="58">
        <f>VLOOKUP($A8,'Current month raw data'!$B:$Q,11,FALSE)</f>
        <v>141.28190599944699</v>
      </c>
      <c r="I8" s="58">
        <f>VLOOKUP($A8,'Current month raw data'!$B:$Q,12,FALSE)</f>
        <v>58.667853908294497</v>
      </c>
      <c r="J8" s="58">
        <f>VLOOKUP($A8,'Current month raw data'!$B:$Q,13,FALSE)</f>
        <v>282.83682211835099</v>
      </c>
      <c r="K8" s="58">
        <f>VLOOKUP($A8,'Current month raw data'!$B:$Q,14,FALSE)</f>
        <v>258.165033851597</v>
      </c>
      <c r="L8" s="58">
        <f>VLOOKUP($A8,'Current month raw data'!$B:$Q,15,FALSE)</f>
        <v>-6.44446585107407</v>
      </c>
      <c r="M8" s="63">
        <f>VLOOKUP($A8,'Current month raw data'!$B:$Q,16,FALSE)</f>
        <v>125.73257596249201</v>
      </c>
    </row>
    <row r="9" spans="1:13" x14ac:dyDescent="0.25">
      <c r="A9" s="26" t="s">
        <v>22</v>
      </c>
      <c r="B9" s="62">
        <f>VLOOKUP($A9,'Current month raw data'!$B:$Q,5,FALSE)</f>
        <v>69.186192383958499</v>
      </c>
      <c r="C9" s="58">
        <f>VLOOKUP($A9,'Current month raw data'!$B:$Q,6,FALSE)</f>
        <v>41.983853733823999</v>
      </c>
      <c r="D9" s="59">
        <f>VLOOKUP($A9,'Current month raw data'!$B:$Q,7,FALSE)</f>
        <v>146.16650123416301</v>
      </c>
      <c r="E9" s="59">
        <f>VLOOKUP($A9,'Current month raw data'!$B:$Q,8,FALSE)</f>
        <v>95.680268548105801</v>
      </c>
      <c r="F9" s="59">
        <f>VLOOKUP($A9,'Current month raw data'!$B:$Q,9,FALSE)</f>
        <v>101.127036744769</v>
      </c>
      <c r="G9" s="59">
        <f>VLOOKUP($A9,'Current month raw data'!$B:$Q,10,FALSE)</f>
        <v>40.170263999366803</v>
      </c>
      <c r="H9" s="58">
        <f>VLOOKUP($A9,'Current month raw data'!$B:$Q,11,FALSE)</f>
        <v>64.792381429766394</v>
      </c>
      <c r="I9" s="58">
        <f>VLOOKUP($A9,'Current month raw data'!$B:$Q,12,FALSE)</f>
        <v>52.765563320586097</v>
      </c>
      <c r="J9" s="58">
        <f>VLOOKUP($A9,'Current month raw data'!$B:$Q,13,FALSE)</f>
        <v>151.746009800591</v>
      </c>
      <c r="K9" s="58">
        <f>VLOOKUP($A9,'Current month raw data'!$B:$Q,14,FALSE)</f>
        <v>146.18685536358399</v>
      </c>
      <c r="L9" s="58">
        <f>VLOOKUP($A9,'Current month raw data'!$B:$Q,15,FALSE)</f>
        <v>-2.20823934465154</v>
      </c>
      <c r="M9" s="63">
        <f>VLOOKUP($A9,'Current month raw data'!$B:$Q,16,FALSE)</f>
        <v>61.153371226045998</v>
      </c>
    </row>
    <row r="10" spans="1:13" x14ac:dyDescent="0.25">
      <c r="A10" s="26" t="s">
        <v>23</v>
      </c>
      <c r="B10" s="62">
        <f>VLOOKUP($A10,'Current month raw data'!$B:$Q,5,FALSE)</f>
        <v>61.771332876608</v>
      </c>
      <c r="C10" s="58">
        <f>VLOOKUP($A10,'Current month raw data'!$B:$Q,6,FALSE)</f>
        <v>43.194614443084397</v>
      </c>
      <c r="D10" s="59">
        <f>VLOOKUP($A10,'Current month raw data'!$B:$Q,7,FALSE)</f>
        <v>140.22846134887601</v>
      </c>
      <c r="E10" s="59">
        <f>VLOOKUP($A10,'Current month raw data'!$B:$Q,8,FALSE)</f>
        <v>95.6223874563143</v>
      </c>
      <c r="F10" s="59">
        <f>VLOOKUP($A10,'Current month raw data'!$B:$Q,9,FALSE)</f>
        <v>86.620989647560293</v>
      </c>
      <c r="G10" s="59">
        <f>VLOOKUP($A10,'Current month raw data'!$B:$Q,10,FALSE)</f>
        <v>41.303721583027297</v>
      </c>
      <c r="H10" s="58">
        <f>VLOOKUP($A10,'Current month raw data'!$B:$Q,11,FALSE)</f>
        <v>43.007024540064499</v>
      </c>
      <c r="I10" s="58">
        <f>VLOOKUP($A10,'Current month raw data'!$B:$Q,12,FALSE)</f>
        <v>46.648149119829199</v>
      </c>
      <c r="J10" s="58">
        <f>VLOOKUP($A10,'Current month raw data'!$B:$Q,13,FALSE)</f>
        <v>109.717154599344</v>
      </c>
      <c r="K10" s="58">
        <f>VLOOKUP($A10,'Current month raw data'!$B:$Q,14,FALSE)</f>
        <v>124.810629128648</v>
      </c>
      <c r="L10" s="58">
        <f>VLOOKUP($A10,'Current month raw data'!$B:$Q,15,FALSE)</f>
        <v>7.1970624235006104</v>
      </c>
      <c r="M10" s="63">
        <f>VLOOKUP($A10,'Current month raw data'!$B:$Q,16,FALSE)</f>
        <v>53.2993293662038</v>
      </c>
    </row>
    <row r="11" spans="1:13" x14ac:dyDescent="0.25">
      <c r="A11" s="26" t="s">
        <v>21</v>
      </c>
      <c r="B11" s="62">
        <f>VLOOKUP($A11,'Current month raw data'!$B:$Q,5,FALSE)</f>
        <v>68.720591003199601</v>
      </c>
      <c r="C11" s="58">
        <f>VLOOKUP($A11,'Current month raw data'!$B:$Q,6,FALSE)</f>
        <v>60.171378350666402</v>
      </c>
      <c r="D11" s="59">
        <f>VLOOKUP($A11,'Current month raw data'!$B:$Q,7,FALSE)</f>
        <v>125.616540518333</v>
      </c>
      <c r="E11" s="59">
        <f>VLOOKUP($A11,'Current month raw data'!$B:$Q,8,FALSE)</f>
        <v>105.334691691618</v>
      </c>
      <c r="F11" s="59">
        <f>VLOOKUP($A11,'Current month raw data'!$B:$Q,9,FALSE)</f>
        <v>86.324429041972493</v>
      </c>
      <c r="G11" s="59">
        <f>VLOOKUP($A11,'Current month raw data'!$B:$Q,10,FALSE)</f>
        <v>63.381335872271798</v>
      </c>
      <c r="H11" s="58">
        <f>VLOOKUP($A11,'Current month raw data'!$B:$Q,11,FALSE)</f>
        <v>14.208105060698699</v>
      </c>
      <c r="I11" s="58">
        <f>VLOOKUP($A11,'Current month raw data'!$B:$Q,12,FALSE)</f>
        <v>19.254671467680001</v>
      </c>
      <c r="J11" s="58">
        <f>VLOOKUP($A11,'Current month raw data'!$B:$Q,13,FALSE)</f>
        <v>36.198500479599097</v>
      </c>
      <c r="K11" s="58">
        <f>VLOOKUP($A11,'Current month raw data'!$B:$Q,14,FALSE)</f>
        <v>41.3256448509565</v>
      </c>
      <c r="L11" s="58">
        <f>VLOOKUP($A11,'Current month raw data'!$B:$Q,15,FALSE)</f>
        <v>3.7644646257506902</v>
      </c>
      <c r="M11" s="63">
        <f>VLOOKUP($A11,'Current month raw data'!$B:$Q,16,FALSE)</f>
        <v>18.507428775448901</v>
      </c>
    </row>
    <row r="12" spans="1:13" x14ac:dyDescent="0.25">
      <c r="A12" s="26" t="s">
        <v>24</v>
      </c>
      <c r="B12" s="62">
        <f>VLOOKUP($A12,'Current month raw data'!$B:$Q,5,FALSE)</f>
        <v>69.882692232744802</v>
      </c>
      <c r="C12" s="58">
        <f>VLOOKUP($A12,'Current month raw data'!$B:$Q,6,FALSE)</f>
        <v>61.857227138642997</v>
      </c>
      <c r="D12" s="59">
        <f>VLOOKUP($A12,'Current month raw data'!$B:$Q,7,FALSE)</f>
        <v>95.326908907379305</v>
      </c>
      <c r="E12" s="59">
        <f>VLOOKUP($A12,'Current month raw data'!$B:$Q,8,FALSE)</f>
        <v>78.690917582277805</v>
      </c>
      <c r="F12" s="59">
        <f>VLOOKUP($A12,'Current month raw data'!$B:$Q,9,FALSE)</f>
        <v>66.617010366732899</v>
      </c>
      <c r="G12" s="59">
        <f>VLOOKUP($A12,'Current month raw data'!$B:$Q,10,FALSE)</f>
        <v>48.676019626352002</v>
      </c>
      <c r="H12" s="58">
        <f>VLOOKUP($A12,'Current month raw data'!$B:$Q,11,FALSE)</f>
        <v>12.974175315220601</v>
      </c>
      <c r="I12" s="58">
        <f>VLOOKUP($A12,'Current month raw data'!$B:$Q,12,FALSE)</f>
        <v>21.140929393417199</v>
      </c>
      <c r="J12" s="58">
        <f>VLOOKUP($A12,'Current month raw data'!$B:$Q,13,FALSE)</f>
        <v>36.857965951406698</v>
      </c>
      <c r="K12" s="58">
        <f>VLOOKUP($A12,'Current month raw data'!$B:$Q,14,FALSE)</f>
        <v>38.117543691136497</v>
      </c>
      <c r="L12" s="58">
        <f>VLOOKUP($A12,'Current month raw data'!$B:$Q,15,FALSE)</f>
        <v>0.92035398230088405</v>
      </c>
      <c r="M12" s="63">
        <f>VLOOKUP($A12,'Current month raw data'!$B:$Q,16,FALSE)</f>
        <v>14.0139376367058</v>
      </c>
    </row>
    <row r="13" spans="1:13" x14ac:dyDescent="0.25">
      <c r="A13" s="26" t="s">
        <v>25</v>
      </c>
      <c r="B13" s="62">
        <f>VLOOKUP($A13,'Current month raw data'!$B:$Q,5,FALSE)</f>
        <v>70.159975101151502</v>
      </c>
      <c r="C13" s="58">
        <f>VLOOKUP($A13,'Current month raw data'!$B:$Q,6,FALSE)</f>
        <v>44.556182325098803</v>
      </c>
      <c r="D13" s="59">
        <f>VLOOKUP($A13,'Current month raw data'!$B:$Q,7,FALSE)</f>
        <v>112.010052611966</v>
      </c>
      <c r="E13" s="59">
        <f>VLOOKUP($A13,'Current month raw data'!$B:$Q,8,FALSE)</f>
        <v>78.766977400718801</v>
      </c>
      <c r="F13" s="59">
        <f>VLOOKUP($A13,'Current month raw data'!$B:$Q,9,FALSE)</f>
        <v>78.586225023342607</v>
      </c>
      <c r="G13" s="59">
        <f>VLOOKUP($A13,'Current month raw data'!$B:$Q,10,FALSE)</f>
        <v>35.0955580626337</v>
      </c>
      <c r="H13" s="58">
        <f>VLOOKUP($A13,'Current month raw data'!$B:$Q,11,FALSE)</f>
        <v>57.4640632117843</v>
      </c>
      <c r="I13" s="58">
        <f>VLOOKUP($A13,'Current month raw data'!$B:$Q,12,FALSE)</f>
        <v>42.2043301752296</v>
      </c>
      <c r="J13" s="58">
        <f>VLOOKUP($A13,'Current month raw data'!$B:$Q,13,FALSE)</f>
        <v>123.92071635701799</v>
      </c>
      <c r="K13" s="58">
        <f>VLOOKUP($A13,'Current month raw data'!$B:$Q,14,FALSE)</f>
        <v>133.24167206610201</v>
      </c>
      <c r="L13" s="58">
        <f>VLOOKUP($A13,'Current month raw data'!$B:$Q,15,FALSE)</f>
        <v>4.1626142773779398</v>
      </c>
      <c r="M13" s="63">
        <f>VLOOKUP($A13,'Current month raw data'!$B:$Q,16,FALSE)</f>
        <v>64.018684788777406</v>
      </c>
    </row>
    <row r="14" spans="1:13" x14ac:dyDescent="0.25">
      <c r="B14" s="25"/>
      <c r="C14" s="60"/>
      <c r="D14" s="61"/>
      <c r="E14" s="61"/>
      <c r="F14" s="61"/>
      <c r="G14" s="61"/>
      <c r="H14" s="60"/>
      <c r="I14" s="60"/>
      <c r="J14" s="60"/>
      <c r="K14" s="60"/>
      <c r="L14" s="60"/>
      <c r="M14" s="64"/>
    </row>
    <row r="15" spans="1:13" x14ac:dyDescent="0.25">
      <c r="A15" s="85" t="s">
        <v>15</v>
      </c>
      <c r="B15" s="62">
        <f>VLOOKUP($A15,'Current month raw data'!$B:$Q,5,FALSE)</f>
        <v>67.740671755992096</v>
      </c>
      <c r="C15" s="58">
        <f>VLOOKUP($A15,'Current month raw data'!$B:$Q,6,FALSE)</f>
        <v>64.608546736933107</v>
      </c>
      <c r="D15" s="59">
        <f>VLOOKUP($A15,'Current month raw data'!$B:$Q,7,FALSE)</f>
        <v>124.280038578244</v>
      </c>
      <c r="E15" s="59">
        <f>VLOOKUP($A15,'Current month raw data'!$B:$Q,8,FALSE)</f>
        <v>102.044630397524</v>
      </c>
      <c r="F15" s="59">
        <f>VLOOKUP($A15,'Current month raw data'!$B:$Q,9,FALSE)</f>
        <v>84.188132991508994</v>
      </c>
      <c r="G15" s="59">
        <f>VLOOKUP($A15,'Current month raw data'!$B:$Q,10,FALSE)</f>
        <v>65.929552722915105</v>
      </c>
      <c r="H15" s="58">
        <f>VLOOKUP($A15,'Current month raw data'!$B:$Q,11,FALSE)</f>
        <v>4.8478493593302998</v>
      </c>
      <c r="I15" s="58">
        <f>VLOOKUP($A15,'Current month raw data'!$B:$Q,12,FALSE)</f>
        <v>21.789885557035198</v>
      </c>
      <c r="J15" s="58">
        <f>VLOOKUP($A15,'Current month raw data'!$B:$Q,13,FALSE)</f>
        <v>27.694075743741099</v>
      </c>
      <c r="K15" s="58">
        <f>VLOOKUP($A15,'Current month raw data'!$B:$Q,14,FALSE)</f>
        <v>28.9047025575505</v>
      </c>
      <c r="L15" s="58">
        <f>VLOOKUP($A15,'Current month raw data'!$B:$Q,15,FALSE)</f>
        <v>0.94806811260294999</v>
      </c>
      <c r="M15" s="63">
        <f>VLOOKUP($A15,'Current month raw data'!$B:$Q,16,FALSE)</f>
        <v>5.8418783858560799</v>
      </c>
    </row>
    <row r="16" spans="1:13" x14ac:dyDescent="0.25">
      <c r="A16" s="26" t="s">
        <v>30</v>
      </c>
      <c r="B16" s="62">
        <f>VLOOKUP($A16,'Current month raw data'!$B:$Q,5,FALSE)</f>
        <v>78.714992721979598</v>
      </c>
      <c r="C16" s="58">
        <f>VLOOKUP($A16,'Current month raw data'!$B:$Q,6,FALSE)</f>
        <v>80.144395924308498</v>
      </c>
      <c r="D16" s="59">
        <f>VLOOKUP($A16,'Current month raw data'!$B:$Q,7,FALSE)</f>
        <v>93.646476003935106</v>
      </c>
      <c r="E16" s="59">
        <f>VLOOKUP($A16,'Current month raw data'!$B:$Q,8,FALSE)</f>
        <v>80.0012255811926</v>
      </c>
      <c r="F16" s="59">
        <f>VLOOKUP($A16,'Current month raw data'!$B:$Q,9,FALSE)</f>
        <v>73.713816770887902</v>
      </c>
      <c r="G16" s="59">
        <f>VLOOKUP($A16,'Current month raw data'!$B:$Q,10,FALSE)</f>
        <v>64.116498974090206</v>
      </c>
      <c r="H16" s="58">
        <f>VLOOKUP($A16,'Current month raw data'!$B:$Q,11,FALSE)</f>
        <v>-1.78353481343717</v>
      </c>
      <c r="I16" s="58">
        <f>VLOOKUP($A16,'Current month raw data'!$B:$Q,12,FALSE)</f>
        <v>17.056301729895399</v>
      </c>
      <c r="J16" s="58">
        <f>VLOOKUP($A16,'Current month raw data'!$B:$Q,13,FALSE)</f>
        <v>14.9685618372206</v>
      </c>
      <c r="K16" s="58">
        <f>VLOOKUP($A16,'Current month raw data'!$B:$Q,14,FALSE)</f>
        <v>14.9685618372206</v>
      </c>
      <c r="L16" s="58">
        <f>VLOOKUP($A16,'Current month raw data'!$B:$Q,15,FALSE)</f>
        <v>0</v>
      </c>
      <c r="M16" s="63">
        <f>VLOOKUP($A16,'Current month raw data'!$B:$Q,16,FALSE)</f>
        <v>-1.78353481343717</v>
      </c>
    </row>
    <row r="17" spans="1:13" x14ac:dyDescent="0.25">
      <c r="A17" s="26" t="s">
        <v>29</v>
      </c>
      <c r="B17" s="62">
        <f>VLOOKUP($A17,'Current month raw data'!$B:$Q,5,FALSE)</f>
        <v>71.404853128990993</v>
      </c>
      <c r="C17" s="58">
        <f>VLOOKUP($A17,'Current month raw data'!$B:$Q,6,FALSE)</f>
        <v>68.465758607642798</v>
      </c>
      <c r="D17" s="59">
        <f>VLOOKUP($A17,'Current month raw data'!$B:$Q,7,FALSE)</f>
        <v>92.572371892658097</v>
      </c>
      <c r="E17" s="59">
        <f>VLOOKUP($A17,'Current month raw data'!$B:$Q,8,FALSE)</f>
        <v>72.923160462545894</v>
      </c>
      <c r="F17" s="59">
        <f>VLOOKUP($A17,'Current month raw data'!$B:$Q,9,FALSE)</f>
        <v>66.101166187975906</v>
      </c>
      <c r="G17" s="59">
        <f>VLOOKUP($A17,'Current month raw data'!$B:$Q,10,FALSE)</f>
        <v>49.927395011350697</v>
      </c>
      <c r="H17" s="58">
        <f>VLOOKUP($A17,'Current month raw data'!$B:$Q,11,FALSE)</f>
        <v>4.2927947942435196</v>
      </c>
      <c r="I17" s="58">
        <f>VLOOKUP($A17,'Current month raw data'!$B:$Q,12,FALSE)</f>
        <v>26.945090291587402</v>
      </c>
      <c r="J17" s="58">
        <f>VLOOKUP($A17,'Current month raw data'!$B:$Q,13,FALSE)</f>
        <v>32.394582519172502</v>
      </c>
      <c r="K17" s="58">
        <f>VLOOKUP($A17,'Current month raw data'!$B:$Q,14,FALSE)</f>
        <v>32.3757978167719</v>
      </c>
      <c r="L17" s="58">
        <f>VLOOKUP($A17,'Current month raw data'!$B:$Q,15,FALSE)</f>
        <v>-1.4188422247446E-2</v>
      </c>
      <c r="M17" s="63">
        <f>VLOOKUP($A17,'Current month raw data'!$B:$Q,16,FALSE)</f>
        <v>4.27799729214445</v>
      </c>
    </row>
    <row r="18" spans="1:13" x14ac:dyDescent="0.25">
      <c r="A18" s="26" t="s">
        <v>28</v>
      </c>
      <c r="B18" s="62">
        <f>VLOOKUP($A18,'Current month raw data'!$B:$Q,5,FALSE)</f>
        <v>70.700521290927099</v>
      </c>
      <c r="C18" s="58">
        <f>VLOOKUP($A18,'Current month raw data'!$B:$Q,6,FALSE)</f>
        <v>68.305501845666996</v>
      </c>
      <c r="D18" s="59">
        <f>VLOOKUP($A18,'Current month raw data'!$B:$Q,7,FALSE)</f>
        <v>110.534293441971</v>
      </c>
      <c r="E18" s="59">
        <f>VLOOKUP($A18,'Current month raw data'!$B:$Q,8,FALSE)</f>
        <v>89.158703068358193</v>
      </c>
      <c r="F18" s="59">
        <f>VLOOKUP($A18,'Current month raw data'!$B:$Q,9,FALSE)</f>
        <v>78.148321668716605</v>
      </c>
      <c r="G18" s="59">
        <f>VLOOKUP($A18,'Current month raw data'!$B:$Q,10,FALSE)</f>
        <v>60.900299569930198</v>
      </c>
      <c r="H18" s="58">
        <f>VLOOKUP($A18,'Current month raw data'!$B:$Q,11,FALSE)</f>
        <v>3.5063346005004701</v>
      </c>
      <c r="I18" s="58">
        <f>VLOOKUP($A18,'Current month raw data'!$B:$Q,12,FALSE)</f>
        <v>23.974765937570901</v>
      </c>
      <c r="J18" s="58">
        <f>VLOOKUP($A18,'Current month raw data'!$B:$Q,13,FALSE)</f>
        <v>28.321736051529498</v>
      </c>
      <c r="K18" s="58">
        <f>VLOOKUP($A18,'Current month raw data'!$B:$Q,14,FALSE)</f>
        <v>28.366848280761801</v>
      </c>
      <c r="L18" s="58">
        <f>VLOOKUP($A18,'Current month raw data'!$B:$Q,15,FALSE)</f>
        <v>3.5155563367902903E-2</v>
      </c>
      <c r="M18" s="63">
        <f>VLOOKUP($A18,'Current month raw data'!$B:$Q,16,FALSE)</f>
        <v>3.5427228355507498</v>
      </c>
    </row>
    <row r="19" spans="1:13" x14ac:dyDescent="0.25">
      <c r="A19" s="26" t="s">
        <v>27</v>
      </c>
      <c r="B19" s="62">
        <f>VLOOKUP($A19,'Current month raw data'!$B:$Q,5,FALSE)</f>
        <v>64.261478684397701</v>
      </c>
      <c r="C19" s="58">
        <f>VLOOKUP($A19,'Current month raw data'!$B:$Q,6,FALSE)</f>
        <v>65.266589314326694</v>
      </c>
      <c r="D19" s="59">
        <f>VLOOKUP($A19,'Current month raw data'!$B:$Q,7,FALSE)</f>
        <v>145.85024433638401</v>
      </c>
      <c r="E19" s="59">
        <f>VLOOKUP($A19,'Current month raw data'!$B:$Q,8,FALSE)</f>
        <v>126.24535721813901</v>
      </c>
      <c r="F19" s="59">
        <f>VLOOKUP($A19,'Current month raw data'!$B:$Q,9,FALSE)</f>
        <v>93.725523675367995</v>
      </c>
      <c r="G19" s="59">
        <f>VLOOKUP($A19,'Current month raw data'!$B:$Q,10,FALSE)</f>
        <v>82.396038823968098</v>
      </c>
      <c r="H19" s="58">
        <f>VLOOKUP($A19,'Current month raw data'!$B:$Q,11,FALSE)</f>
        <v>-1.54000789759114</v>
      </c>
      <c r="I19" s="58">
        <f>VLOOKUP($A19,'Current month raw data'!$B:$Q,12,FALSE)</f>
        <v>15.5291945385124</v>
      </c>
      <c r="J19" s="58">
        <f>VLOOKUP($A19,'Current month raw data'!$B:$Q,13,FALSE)</f>
        <v>13.750035818595901</v>
      </c>
      <c r="K19" s="58">
        <f>VLOOKUP($A19,'Current month raw data'!$B:$Q,14,FALSE)</f>
        <v>14.8436048684017</v>
      </c>
      <c r="L19" s="58">
        <f>VLOOKUP($A19,'Current month raw data'!$B:$Q,15,FALSE)</f>
        <v>0.96137908171722097</v>
      </c>
      <c r="M19" s="63">
        <f>VLOOKUP($A19,'Current month raw data'!$B:$Q,16,FALSE)</f>
        <v>-0.593434129658161</v>
      </c>
    </row>
    <row r="20" spans="1:13" x14ac:dyDescent="0.25">
      <c r="A20" s="26" t="s">
        <v>26</v>
      </c>
      <c r="B20" s="62">
        <f>VLOOKUP($A20,'Current month raw data'!$B:$Q,5,FALSE)</f>
        <v>59.296672910534198</v>
      </c>
      <c r="C20" s="58">
        <f>VLOOKUP($A20,'Current month raw data'!$B:$Q,6,FALSE)</f>
        <v>44.5476750080648</v>
      </c>
      <c r="D20" s="59">
        <f>VLOOKUP($A20,'Current month raw data'!$B:$Q,7,FALSE)</f>
        <v>165.808242111992</v>
      </c>
      <c r="E20" s="59">
        <f>VLOOKUP($A20,'Current month raw data'!$B:$Q,8,FALSE)</f>
        <v>133.438982971944</v>
      </c>
      <c r="F20" s="59">
        <f>VLOOKUP($A20,'Current month raw data'!$B:$Q,9,FALSE)</f>
        <v>98.318770983855103</v>
      </c>
      <c r="G20" s="59">
        <f>VLOOKUP($A20,'Current month raw data'!$B:$Q,10,FALSE)</f>
        <v>59.443964468408602</v>
      </c>
      <c r="H20" s="58">
        <f>VLOOKUP($A20,'Current month raw data'!$B:$Q,11,FALSE)</f>
        <v>33.1083449356206</v>
      </c>
      <c r="I20" s="58">
        <f>VLOOKUP($A20,'Current month raw data'!$B:$Q,12,FALSE)</f>
        <v>24.257723207358701</v>
      </c>
      <c r="J20" s="58">
        <f>VLOOKUP($A20,'Current month raw data'!$B:$Q,13,FALSE)</f>
        <v>65.397398815999793</v>
      </c>
      <c r="K20" s="58">
        <f>VLOOKUP($A20,'Current month raw data'!$B:$Q,14,FALSE)</f>
        <v>70.908358737838</v>
      </c>
      <c r="L20" s="58">
        <f>VLOOKUP($A20,'Current month raw data'!$B:$Q,15,FALSE)</f>
        <v>3.33195078114198</v>
      </c>
      <c r="M20" s="63">
        <f>VLOOKUP($A20,'Current month raw data'!$B:$Q,16,FALSE)</f>
        <v>37.543449474468197</v>
      </c>
    </row>
    <row r="21" spans="1:13" x14ac:dyDescent="0.25">
      <c r="B21" s="25"/>
      <c r="C21" s="60"/>
      <c r="D21" s="61"/>
      <c r="E21" s="61"/>
      <c r="F21" s="61"/>
      <c r="G21" s="61"/>
      <c r="H21" s="60"/>
      <c r="I21" s="60"/>
      <c r="J21" s="60"/>
      <c r="K21" s="60"/>
      <c r="L21" s="60"/>
      <c r="M21" s="64"/>
    </row>
    <row r="22" spans="1:13" x14ac:dyDescent="0.25">
      <c r="A22" s="24" t="s">
        <v>17</v>
      </c>
      <c r="B22" s="62">
        <f>VLOOKUP($A22,'Current month raw data'!$B:$Q,5,FALSE)</f>
        <v>64.1397165126657</v>
      </c>
      <c r="C22" s="58">
        <f>VLOOKUP($A22,'Current month raw data'!$B:$Q,6,FALSE)</f>
        <v>59.252172105923599</v>
      </c>
      <c r="D22" s="59">
        <f>VLOOKUP($A22,'Current month raw data'!$B:$Q,7,FALSE)</f>
        <v>114.565316634795</v>
      </c>
      <c r="E22" s="59">
        <f>VLOOKUP($A22,'Current month raw data'!$B:$Q,8,FALSE)</f>
        <v>90.959970915879893</v>
      </c>
      <c r="F22" s="59">
        <f>VLOOKUP($A22,'Current month raw data'!$B:$Q,9,FALSE)</f>
        <v>73.481869311395997</v>
      </c>
      <c r="G22" s="59">
        <f>VLOOKUP($A22,'Current month raw data'!$B:$Q,10,FALSE)</f>
        <v>53.895758514575199</v>
      </c>
      <c r="H22" s="58">
        <f>VLOOKUP($A22,'Current month raw data'!$B:$Q,11,FALSE)</f>
        <v>8.2487176976479599</v>
      </c>
      <c r="I22" s="58">
        <f>VLOOKUP($A22,'Current month raw data'!$B:$Q,12,FALSE)</f>
        <v>25.951355834036299</v>
      </c>
      <c r="J22" s="58">
        <f>VLOOKUP($A22,'Current month raw data'!$B:$Q,13,FALSE)</f>
        <v>36.340727613146001</v>
      </c>
      <c r="K22" s="58">
        <f>VLOOKUP($A22,'Current month raw data'!$B:$Q,14,FALSE)</f>
        <v>38.697912098892303</v>
      </c>
      <c r="L22" s="58">
        <f>VLOOKUP($A22,'Current month raw data'!$B:$Q,15,FALSE)</f>
        <v>1.72889240582212</v>
      </c>
      <c r="M22" s="63">
        <f>VLOOKUP($A22,'Current month raw data'!$B:$Q,16,FALSE)</f>
        <v>10.120221557322401</v>
      </c>
    </row>
    <row r="23" spans="1:13" x14ac:dyDescent="0.25">
      <c r="A23" s="26" t="s">
        <v>47</v>
      </c>
      <c r="B23" s="62">
        <f>VLOOKUP($A23,'Current month raw data'!$B:$Q,5,FALSE)</f>
        <v>61.496776620667198</v>
      </c>
      <c r="C23" s="58">
        <f>VLOOKUP($A23,'Current month raw data'!$B:$Q,6,FALSE)</f>
        <v>57.560678570815902</v>
      </c>
      <c r="D23" s="59">
        <f>VLOOKUP($A23,'Current month raw data'!$B:$Q,7,FALSE)</f>
        <v>109.693224452001</v>
      </c>
      <c r="E23" s="59">
        <f>VLOOKUP($A23,'Current month raw data'!$B:$Q,8,FALSE)</f>
        <v>91.138878396056796</v>
      </c>
      <c r="F23" s="59">
        <f>VLOOKUP($A23,'Current month raw data'!$B:$Q,9,FALSE)</f>
        <v>67.457797209254593</v>
      </c>
      <c r="G23" s="59">
        <f>VLOOKUP($A23,'Current month raw data'!$B:$Q,10,FALSE)</f>
        <v>52.460156846601102</v>
      </c>
      <c r="H23" s="58">
        <f>VLOOKUP($A23,'Current month raw data'!$B:$Q,11,FALSE)</f>
        <v>6.8381717303918901</v>
      </c>
      <c r="I23" s="58">
        <f>VLOOKUP($A23,'Current month raw data'!$B:$Q,12,FALSE)</f>
        <v>20.358321698138699</v>
      </c>
      <c r="J23" s="58">
        <f>VLOOKUP($A23,'Current month raw data'!$B:$Q,13,FALSE)</f>
        <v>28.588630427675</v>
      </c>
      <c r="K23" s="58">
        <f>VLOOKUP($A23,'Current month raw data'!$B:$Q,14,FALSE)</f>
        <v>28.985651877047701</v>
      </c>
      <c r="L23" s="58">
        <f>VLOOKUP($A23,'Current month raw data'!$B:$Q,15,FALSE)</f>
        <v>0.308753151855091</v>
      </c>
      <c r="M23" s="63">
        <f>VLOOKUP($A23,'Current month raw data'!$B:$Q,16,FALSE)</f>
        <v>7.1680379529938296</v>
      </c>
    </row>
    <row r="24" spans="1:13" x14ac:dyDescent="0.25">
      <c r="A24" s="26" t="s">
        <v>40</v>
      </c>
      <c r="B24" s="62">
        <f>VLOOKUP($A24,'Current month raw data'!$B:$Q,5,FALSE)</f>
        <v>61.199593358183598</v>
      </c>
      <c r="C24" s="58">
        <f>VLOOKUP($A24,'Current month raw data'!$B:$Q,6,FALSE)</f>
        <v>59.422899353647203</v>
      </c>
      <c r="D24" s="59">
        <f>VLOOKUP($A24,'Current month raw data'!$B:$Q,7,FALSE)</f>
        <v>109.21384569951999</v>
      </c>
      <c r="E24" s="59">
        <f>VLOOKUP($A24,'Current month raw data'!$B:$Q,8,FALSE)</f>
        <v>95.773346476575199</v>
      </c>
      <c r="F24" s="59">
        <f>VLOOKUP($A24,'Current month raw data'!$B:$Q,9,FALSE)</f>
        <v>66.838429458940396</v>
      </c>
      <c r="G24" s="59">
        <f>VLOOKUP($A24,'Current month raw data'!$B:$Q,10,FALSE)</f>
        <v>56.911299284395099</v>
      </c>
      <c r="H24" s="58">
        <f>VLOOKUP($A24,'Current month raw data'!$B:$Q,11,FALSE)</f>
        <v>2.9899147026849602</v>
      </c>
      <c r="I24" s="58">
        <f>VLOOKUP($A24,'Current month raw data'!$B:$Q,12,FALSE)</f>
        <v>14.033653116874399</v>
      </c>
      <c r="J24" s="58">
        <f>VLOOKUP($A24,'Current month raw data'!$B:$Q,13,FALSE)</f>
        <v>17.443162077424599</v>
      </c>
      <c r="K24" s="58">
        <f>VLOOKUP($A24,'Current month raw data'!$B:$Q,14,FALSE)</f>
        <v>20.005114712770101</v>
      </c>
      <c r="L24" s="58">
        <f>VLOOKUP($A24,'Current month raw data'!$B:$Q,15,FALSE)</f>
        <v>2.1814404432132899</v>
      </c>
      <c r="M24" s="63">
        <f>VLOOKUP($A24,'Current month raw data'!$B:$Q,16,FALSE)</f>
        <v>5.2365783544402102</v>
      </c>
    </row>
    <row r="25" spans="1:13" x14ac:dyDescent="0.25">
      <c r="A25" s="26" t="s">
        <v>39</v>
      </c>
      <c r="B25" s="62">
        <f>VLOOKUP($A25,'Current month raw data'!$B:$Q,5,FALSE)</f>
        <v>61.343593739853198</v>
      </c>
      <c r="C25" s="58">
        <f>VLOOKUP($A25,'Current month raw data'!$B:$Q,6,FALSE)</f>
        <v>55.727634194830998</v>
      </c>
      <c r="D25" s="59">
        <f>VLOOKUP($A25,'Current month raw data'!$B:$Q,7,FALSE)</f>
        <v>110.48854419190501</v>
      </c>
      <c r="E25" s="59">
        <f>VLOOKUP($A25,'Current month raw data'!$B:$Q,8,FALSE)</f>
        <v>80.481891952956801</v>
      </c>
      <c r="F25" s="59">
        <f>VLOOKUP($A25,'Current month raw data'!$B:$Q,9,FALSE)</f>
        <v>67.777643678160899</v>
      </c>
      <c r="G25" s="59">
        <f>VLOOKUP($A25,'Current month raw data'!$B:$Q,10,FALSE)</f>
        <v>44.850654340622903</v>
      </c>
      <c r="H25" s="58">
        <f>VLOOKUP($A25,'Current month raw data'!$B:$Q,11,FALSE)</f>
        <v>10.077512936199801</v>
      </c>
      <c r="I25" s="58">
        <f>VLOOKUP($A25,'Current month raw data'!$B:$Q,12,FALSE)</f>
        <v>37.283731173328299</v>
      </c>
      <c r="J25" s="58">
        <f>VLOOKUP($A25,'Current month raw data'!$B:$Q,13,FALSE)</f>
        <v>51.118516941618203</v>
      </c>
      <c r="K25" s="58">
        <f>VLOOKUP($A25,'Current month raw data'!$B:$Q,14,FALSE)</f>
        <v>54.212991543007199</v>
      </c>
      <c r="L25" s="58">
        <f>VLOOKUP($A25,'Current month raw data'!$B:$Q,15,FALSE)</f>
        <v>2.04771371769383</v>
      </c>
      <c r="M25" s="63">
        <f>VLOOKUP($A25,'Current month raw data'!$B:$Q,16,FALSE)</f>
        <v>12.331585268690599</v>
      </c>
    </row>
    <row r="26" spans="1:13" x14ac:dyDescent="0.25">
      <c r="A26" s="26" t="s">
        <v>38</v>
      </c>
      <c r="B26" s="62">
        <f>VLOOKUP($A26,'Current month raw data'!$B:$Q,5,FALSE)</f>
        <v>67.963362773961407</v>
      </c>
      <c r="C26" s="58">
        <f>VLOOKUP($A26,'Current month raw data'!$B:$Q,6,FALSE)</f>
        <v>60.595092024539802</v>
      </c>
      <c r="D26" s="59">
        <f>VLOOKUP($A26,'Current month raw data'!$B:$Q,7,FALSE)</f>
        <v>103.02757580716499</v>
      </c>
      <c r="E26" s="59">
        <f>VLOOKUP($A26,'Current month raw data'!$B:$Q,8,FALSE)</f>
        <v>85.510230501839203</v>
      </c>
      <c r="F26" s="59">
        <f>VLOOKUP($A26,'Current month raw data'!$B:$Q,9,FALSE)</f>
        <v>70.0210051030421</v>
      </c>
      <c r="G26" s="59">
        <f>VLOOKUP($A26,'Current month raw data'!$B:$Q,10,FALSE)</f>
        <v>51.815002862985601</v>
      </c>
      <c r="H26" s="58">
        <f>VLOOKUP($A26,'Current month raw data'!$B:$Q,11,FALSE)</f>
        <v>12.159847445132201</v>
      </c>
      <c r="I26" s="58">
        <f>VLOOKUP($A26,'Current month raw data'!$B:$Q,12,FALSE)</f>
        <v>20.4856719512055</v>
      </c>
      <c r="J26" s="58">
        <f>VLOOKUP($A26,'Current month raw data'!$B:$Q,13,FALSE)</f>
        <v>35.136545853714601</v>
      </c>
      <c r="K26" s="58">
        <f>VLOOKUP($A26,'Current month raw data'!$B:$Q,14,FALSE)</f>
        <v>40.8017793710993</v>
      </c>
      <c r="L26" s="58">
        <f>VLOOKUP($A26,'Current month raw data'!$B:$Q,15,FALSE)</f>
        <v>4.1922290388547996</v>
      </c>
      <c r="M26" s="63">
        <f>VLOOKUP($A26,'Current month raw data'!$B:$Q,16,FALSE)</f>
        <v>16.861845139662201</v>
      </c>
    </row>
    <row r="27" spans="1:13" x14ac:dyDescent="0.25">
      <c r="A27" s="26" t="s">
        <v>35</v>
      </c>
      <c r="B27" s="62">
        <f>VLOOKUP($A27,'Current month raw data'!$B:$Q,5,FALSE)</f>
        <v>64.738521538734204</v>
      </c>
      <c r="C27" s="58">
        <f>VLOOKUP($A27,'Current month raw data'!$B:$Q,6,FALSE)</f>
        <v>56.508160150287601</v>
      </c>
      <c r="D27" s="59">
        <f>VLOOKUP($A27,'Current month raw data'!$B:$Q,7,FALSE)</f>
        <v>98.805107113192193</v>
      </c>
      <c r="E27" s="59">
        <f>VLOOKUP($A27,'Current month raw data'!$B:$Q,8,FALSE)</f>
        <v>77.453518845578401</v>
      </c>
      <c r="F27" s="59">
        <f>VLOOKUP($A27,'Current month raw data'!$B:$Q,9,FALSE)</f>
        <v>63.964965549843399</v>
      </c>
      <c r="G27" s="59">
        <f>VLOOKUP($A27,'Current month raw data'!$B:$Q,10,FALSE)</f>
        <v>43.767558471292702</v>
      </c>
      <c r="H27" s="58">
        <f>VLOOKUP($A27,'Current month raw data'!$B:$Q,11,FALSE)</f>
        <v>14.5649077346658</v>
      </c>
      <c r="I27" s="58">
        <f>VLOOKUP($A27,'Current month raw data'!$B:$Q,12,FALSE)</f>
        <v>27.5669699528863</v>
      </c>
      <c r="J27" s="58">
        <f>VLOOKUP($A27,'Current month raw data'!$B:$Q,13,FALSE)</f>
        <v>46.146981426433101</v>
      </c>
      <c r="K27" s="58">
        <f>VLOOKUP($A27,'Current month raw data'!$B:$Q,14,FALSE)</f>
        <v>45.194632304774402</v>
      </c>
      <c r="L27" s="58">
        <f>VLOOKUP($A27,'Current month raw data'!$B:$Q,15,FALSE)</f>
        <v>-0.65163790066924898</v>
      </c>
      <c r="M27" s="63">
        <f>VLOOKUP($A27,'Current month raw data'!$B:$Q,16,FALSE)</f>
        <v>13.818359375</v>
      </c>
    </row>
    <row r="28" spans="1:13" x14ac:dyDescent="0.25">
      <c r="A28" s="26" t="s">
        <v>36</v>
      </c>
      <c r="B28" s="62">
        <f>VLOOKUP($A28,'Current month raw data'!$B:$Q,5,FALSE)</f>
        <v>76.712884132003495</v>
      </c>
      <c r="C28" s="58">
        <f>VLOOKUP($A28,'Current month raw data'!$B:$Q,6,FALSE)</f>
        <v>74.875792811839304</v>
      </c>
      <c r="D28" s="59">
        <f>VLOOKUP($A28,'Current month raw data'!$B:$Q,7,FALSE)</f>
        <v>171.13848662932</v>
      </c>
      <c r="E28" s="59">
        <f>VLOOKUP($A28,'Current month raw data'!$B:$Q,8,FALSE)</f>
        <v>118.699186343368</v>
      </c>
      <c r="F28" s="59">
        <f>VLOOKUP($A28,'Current month raw data'!$B:$Q,9,FALSE)</f>
        <v>131.285268953214</v>
      </c>
      <c r="G28" s="59">
        <f>VLOOKUP($A28,'Current month raw data'!$B:$Q,10,FALSE)</f>
        <v>88.876956835799803</v>
      </c>
      <c r="H28" s="58">
        <f>VLOOKUP($A28,'Current month raw data'!$B:$Q,11,FALSE)</f>
        <v>2.45351835509882</v>
      </c>
      <c r="I28" s="58">
        <f>VLOOKUP($A28,'Current month raw data'!$B:$Q,12,FALSE)</f>
        <v>44.178314865829897</v>
      </c>
      <c r="J28" s="58">
        <f>VLOOKUP($A28,'Current month raw data'!$B:$Q,13,FALSE)</f>
        <v>47.7157562851352</v>
      </c>
      <c r="K28" s="58">
        <f>VLOOKUP($A28,'Current month raw data'!$B:$Q,14,FALSE)</f>
        <v>60.48083353282</v>
      </c>
      <c r="L28" s="58">
        <f>VLOOKUP($A28,'Current month raw data'!$B:$Q,15,FALSE)</f>
        <v>8.6416490486257906</v>
      </c>
      <c r="M28" s="63">
        <f>VLOOKUP($A28,'Current month raw data'!$B:$Q,16,FALSE)</f>
        <v>11.307191849315799</v>
      </c>
    </row>
    <row r="29" spans="1:13" x14ac:dyDescent="0.25">
      <c r="A29" s="26"/>
      <c r="B29" s="25"/>
      <c r="C29" s="60"/>
      <c r="D29" s="61"/>
      <c r="E29" s="61"/>
      <c r="F29" s="61"/>
      <c r="G29" s="61"/>
      <c r="H29" s="60"/>
      <c r="I29" s="60"/>
      <c r="J29" s="60"/>
      <c r="K29" s="60"/>
      <c r="L29" s="60"/>
      <c r="M29" s="64"/>
    </row>
    <row r="30" spans="1:13" x14ac:dyDescent="0.25">
      <c r="A30" s="24" t="s">
        <v>48</v>
      </c>
      <c r="B30" s="62">
        <f>VLOOKUP($A30,'Current month raw data'!$B:$Q,5,FALSE)</f>
        <v>68.419182948490203</v>
      </c>
      <c r="C30" s="58">
        <f>VLOOKUP($A30,'Current month raw data'!$B:$Q,6,FALSE)</f>
        <v>60.157610327229001</v>
      </c>
      <c r="D30" s="59">
        <f>VLOOKUP($A30,'Current month raw data'!$B:$Q,7,FALSE)</f>
        <v>109.412345246336</v>
      </c>
      <c r="E30" s="59">
        <f>VLOOKUP($A30,'Current month raw data'!$B:$Q,8,FALSE)</f>
        <v>87.115370661476604</v>
      </c>
      <c r="F30" s="59">
        <f>VLOOKUP($A30,'Current month raw data'!$B:$Q,9,FALSE)</f>
        <v>74.859032662324793</v>
      </c>
      <c r="G30" s="59">
        <f>VLOOKUP($A30,'Current month raw data'!$B:$Q,10,FALSE)</f>
        <v>52.406525217652302</v>
      </c>
      <c r="H30" s="58">
        <f>VLOOKUP($A30,'Current month raw data'!$B:$Q,11,FALSE)</f>
        <v>13.733212766135599</v>
      </c>
      <c r="I30" s="58">
        <f>VLOOKUP($A30,'Current month raw data'!$B:$Q,12,FALSE)</f>
        <v>25.594765212564202</v>
      </c>
      <c r="J30" s="58">
        <f>VLOOKUP($A30,'Current month raw data'!$B:$Q,13,FALSE)</f>
        <v>42.842961542334201</v>
      </c>
      <c r="K30" s="58">
        <f>VLOOKUP($A30,'Current month raw data'!$B:$Q,14,FALSE)</f>
        <v>44.858458147704901</v>
      </c>
      <c r="L30" s="58">
        <f>VLOOKUP($A30,'Current month raw data'!$B:$Q,15,FALSE)</f>
        <v>1.4109876913839601</v>
      </c>
      <c r="M30" s="63">
        <f>VLOOKUP($A30,'Current month raw data'!$B:$Q,16,FALSE)</f>
        <v>15.3379743992813</v>
      </c>
    </row>
    <row r="31" spans="1:13" x14ac:dyDescent="0.25">
      <c r="A31" s="24"/>
      <c r="B31" s="25"/>
      <c r="C31" s="60"/>
      <c r="D31" s="61"/>
      <c r="E31" s="61"/>
      <c r="F31" s="61"/>
      <c r="G31" s="61"/>
      <c r="H31" s="60"/>
      <c r="I31" s="60"/>
      <c r="J31" s="60"/>
      <c r="K31" s="60"/>
      <c r="L31" s="60"/>
      <c r="M31" s="64"/>
    </row>
    <row r="32" spans="1:13" x14ac:dyDescent="0.25">
      <c r="A32" s="24" t="s">
        <v>49</v>
      </c>
      <c r="B32" s="62">
        <f>VLOOKUP($A32,'Current month raw data'!$B:$Q,5,FALSE)</f>
        <v>68.311803613441597</v>
      </c>
      <c r="C32" s="58">
        <f>VLOOKUP($A32,'Current month raw data'!$B:$Q,6,FALSE)</f>
        <v>61.913297394429399</v>
      </c>
      <c r="D32" s="59">
        <f>VLOOKUP($A32,'Current month raw data'!$B:$Q,7,FALSE)</f>
        <v>107.965330468442</v>
      </c>
      <c r="E32" s="59">
        <f>VLOOKUP($A32,'Current month raw data'!$B:$Q,8,FALSE)</f>
        <v>82.459718942477593</v>
      </c>
      <c r="F32" s="59">
        <f>VLOOKUP($A32,'Current month raw data'!$B:$Q,9,FALSE)</f>
        <v>73.753064520205299</v>
      </c>
      <c r="G32" s="59">
        <f>VLOOKUP($A32,'Current month raw data'!$B:$Q,10,FALSE)</f>
        <v>51.053531019466902</v>
      </c>
      <c r="H32" s="58">
        <f>VLOOKUP($A32,'Current month raw data'!$B:$Q,11,FALSE)</f>
        <v>10.334623559539001</v>
      </c>
      <c r="I32" s="58">
        <f>VLOOKUP($A32,'Current month raw data'!$B:$Q,12,FALSE)</f>
        <v>30.9309949792049</v>
      </c>
      <c r="J32" s="58">
        <f>VLOOKUP($A32,'Current month raw data'!$B:$Q,13,FALSE)</f>
        <v>44.462220433064701</v>
      </c>
      <c r="K32" s="58">
        <f>VLOOKUP($A32,'Current month raw data'!$B:$Q,14,FALSE)</f>
        <v>46.194988306183703</v>
      </c>
      <c r="L32" s="58">
        <f>VLOOKUP($A32,'Current month raw data'!$B:$Q,15,FALSE)</f>
        <v>1.19946091644204</v>
      </c>
      <c r="M32" s="63">
        <f>VLOOKUP($A32,'Current month raw data'!$B:$Q,16,FALSE)</f>
        <v>11.658044246439101</v>
      </c>
    </row>
    <row r="33" spans="1:13" x14ac:dyDescent="0.25">
      <c r="A33" s="26" t="s">
        <v>34</v>
      </c>
      <c r="B33" s="62">
        <f>VLOOKUP($A33,'Current month raw data'!$B:$Q,5,FALSE)</f>
        <v>73.125445243183705</v>
      </c>
      <c r="C33" s="58">
        <f>VLOOKUP($A33,'Current month raw data'!$B:$Q,6,FALSE)</f>
        <v>75.7470812016266</v>
      </c>
      <c r="D33" s="59">
        <f>VLOOKUP($A33,'Current month raw data'!$B:$Q,7,FALSE)</f>
        <v>85.803731254151401</v>
      </c>
      <c r="E33" s="59">
        <f>VLOOKUP($A33,'Current month raw data'!$B:$Q,8,FALSE)</f>
        <v>72.030617421460903</v>
      </c>
      <c r="F33" s="59">
        <f>VLOOKUP($A33,'Current month raw data'!$B:$Q,9,FALSE)</f>
        <v>62.744360514862997</v>
      </c>
      <c r="G33" s="59">
        <f>VLOOKUP($A33,'Current month raw data'!$B:$Q,10,FALSE)</f>
        <v>54.561090268267002</v>
      </c>
      <c r="H33" s="58">
        <f>VLOOKUP($A33,'Current month raw data'!$B:$Q,11,FALSE)</f>
        <v>-3.4610389164231199</v>
      </c>
      <c r="I33" s="58">
        <f>VLOOKUP($A33,'Current month raw data'!$B:$Q,12,FALSE)</f>
        <v>19.1211936336767</v>
      </c>
      <c r="J33" s="58">
        <f>VLOOKUP($A33,'Current month raw data'!$B:$Q,13,FALSE)</f>
        <v>14.9983627643074</v>
      </c>
      <c r="K33" s="58">
        <f>VLOOKUP($A33,'Current month raw data'!$B:$Q,14,FALSE)</f>
        <v>16.4692194309111</v>
      </c>
      <c r="L33" s="58">
        <f>VLOOKUP($A33,'Current month raw data'!$B:$Q,15,FALSE)</f>
        <v>1.27902400629673</v>
      </c>
      <c r="M33" s="63">
        <f>VLOOKUP($A33,'Current month raw data'!$B:$Q,16,FALSE)</f>
        <v>-2.2262824287347098</v>
      </c>
    </row>
    <row r="34" spans="1:13" x14ac:dyDescent="0.25">
      <c r="A34" s="26" t="s">
        <v>31</v>
      </c>
      <c r="B34" s="62">
        <f>VLOOKUP($A34,'Current month raw data'!$B:$Q,5,FALSE)</f>
        <v>66.792066538707601</v>
      </c>
      <c r="C34" s="58">
        <f>VLOOKUP($A34,'Current month raw data'!$B:$Q,6,FALSE)</f>
        <v>50.141575022121003</v>
      </c>
      <c r="D34" s="59">
        <f>VLOOKUP($A34,'Current month raw data'!$B:$Q,7,FALSE)</f>
        <v>143.313157304877</v>
      </c>
      <c r="E34" s="59">
        <f>VLOOKUP($A34,'Current month raw data'!$B:$Q,8,FALSE)</f>
        <v>107.342564348198</v>
      </c>
      <c r="F34" s="59">
        <f>VLOOKUP($A34,'Current month raw data'!$B:$Q,9,FALSE)</f>
        <v>95.721819385796493</v>
      </c>
      <c r="G34" s="59">
        <f>VLOOKUP($A34,'Current month raw data'!$B:$Q,10,FALSE)</f>
        <v>53.823252433320597</v>
      </c>
      <c r="H34" s="58">
        <f>VLOOKUP($A34,'Current month raw data'!$B:$Q,11,FALSE)</f>
        <v>33.206957518268503</v>
      </c>
      <c r="I34" s="58">
        <f>VLOOKUP($A34,'Current month raw data'!$B:$Q,12,FALSE)</f>
        <v>33.510092827666199</v>
      </c>
      <c r="J34" s="58">
        <f>VLOOKUP($A34,'Current month raw data'!$B:$Q,13,FALSE)</f>
        <v>77.844732635550301</v>
      </c>
      <c r="K34" s="58">
        <f>VLOOKUP($A34,'Current month raw data'!$B:$Q,14,FALSE)</f>
        <v>75.686586467807601</v>
      </c>
      <c r="L34" s="58">
        <f>VLOOKUP($A34,'Current month raw data'!$B:$Q,15,FALSE)</f>
        <v>-1.2135001896094</v>
      </c>
      <c r="M34" s="63">
        <f>VLOOKUP($A34,'Current month raw data'!$B:$Q,16,FALSE)</f>
        <v>31.590490836211401</v>
      </c>
    </row>
    <row r="35" spans="1:13" x14ac:dyDescent="0.25">
      <c r="A35" s="26" t="s">
        <v>32</v>
      </c>
      <c r="B35" s="62">
        <f>VLOOKUP($A35,'Current month raw data'!$B:$Q,5,FALSE)</f>
        <v>66.886734877041803</v>
      </c>
      <c r="C35" s="58">
        <f>VLOOKUP($A35,'Current month raw data'!$B:$Q,6,FALSE)</f>
        <v>61.454337140111598</v>
      </c>
      <c r="D35" s="59">
        <f>VLOOKUP($A35,'Current month raw data'!$B:$Q,7,FALSE)</f>
        <v>105.19722187931001</v>
      </c>
      <c r="E35" s="59">
        <f>VLOOKUP($A35,'Current month raw data'!$B:$Q,8,FALSE)</f>
        <v>79.195672522357199</v>
      </c>
      <c r="F35" s="59">
        <f>VLOOKUP($A35,'Current month raw data'!$B:$Q,9,FALSE)</f>
        <v>70.362986896427898</v>
      </c>
      <c r="G35" s="59">
        <f>VLOOKUP($A35,'Current month raw data'!$B:$Q,10,FALSE)</f>
        <v>48.669175592268097</v>
      </c>
      <c r="H35" s="58">
        <f>VLOOKUP($A35,'Current month raw data'!$B:$Q,11,FALSE)</f>
        <v>8.8397304238181196</v>
      </c>
      <c r="I35" s="58">
        <f>VLOOKUP($A35,'Current month raw data'!$B:$Q,12,FALSE)</f>
        <v>32.8320330250532</v>
      </c>
      <c r="J35" s="58">
        <f>VLOOKUP($A35,'Current month raw data'!$B:$Q,13,FALSE)</f>
        <v>44.574026660945002</v>
      </c>
      <c r="K35" s="58">
        <f>VLOOKUP($A35,'Current month raw data'!$B:$Q,14,FALSE)</f>
        <v>48.837990636087603</v>
      </c>
      <c r="L35" s="58">
        <f>VLOOKUP($A35,'Current month raw data'!$B:$Q,15,FALSE)</f>
        <v>2.9493291939239299</v>
      </c>
      <c r="M35" s="63">
        <f>VLOOKUP($A35,'Current month raw data'!$B:$Q,16,FALSE)</f>
        <v>12.049772367795899</v>
      </c>
    </row>
    <row r="36" spans="1:13" x14ac:dyDescent="0.25">
      <c r="A36" s="26" t="s">
        <v>33</v>
      </c>
      <c r="B36" s="62">
        <f>VLOOKUP($A36,'Current month raw data'!$B:$Q,5,FALSE)</f>
        <v>67.054881571346002</v>
      </c>
      <c r="C36" s="58">
        <f>VLOOKUP($A36,'Current month raw data'!$B:$Q,6,FALSE)</f>
        <v>60.499133448873401</v>
      </c>
      <c r="D36" s="59">
        <f>VLOOKUP($A36,'Current month raw data'!$B:$Q,7,FALSE)</f>
        <v>96.384510584809405</v>
      </c>
      <c r="E36" s="59">
        <f>VLOOKUP($A36,'Current month raw data'!$B:$Q,8,FALSE)</f>
        <v>78.125937750658807</v>
      </c>
      <c r="F36" s="59">
        <f>VLOOKUP($A36,'Current month raw data'!$B:$Q,9,FALSE)</f>
        <v>64.630519425765399</v>
      </c>
      <c r="G36" s="59">
        <f>VLOOKUP($A36,'Current month raw data'!$B:$Q,10,FALSE)</f>
        <v>47.265515337954902</v>
      </c>
      <c r="H36" s="58">
        <f>VLOOKUP($A36,'Current month raw data'!$B:$Q,11,FALSE)</f>
        <v>10.836102517092501</v>
      </c>
      <c r="I36" s="58">
        <f>VLOOKUP($A36,'Current month raw data'!$B:$Q,12,FALSE)</f>
        <v>23.3706927044169</v>
      </c>
      <c r="J36" s="58">
        <f>VLOOKUP($A36,'Current month raw data'!$B:$Q,13,FALSE)</f>
        <v>36.739267441914699</v>
      </c>
      <c r="K36" s="58">
        <f>VLOOKUP($A36,'Current month raw data'!$B:$Q,14,FALSE)</f>
        <v>36.739267441914699</v>
      </c>
      <c r="L36" s="58">
        <f>VLOOKUP($A36,'Current month raw data'!$B:$Q,15,FALSE)</f>
        <v>0</v>
      </c>
      <c r="M36" s="63">
        <f>VLOOKUP($A36,'Current month raw data'!$B:$Q,16,FALSE)</f>
        <v>10.836102517092501</v>
      </c>
    </row>
    <row r="37" spans="1:13" x14ac:dyDescent="0.25">
      <c r="A37" s="26"/>
      <c r="B37" s="25"/>
      <c r="C37" s="60"/>
      <c r="D37" s="61"/>
      <c r="E37" s="61"/>
      <c r="F37" s="61"/>
      <c r="G37" s="61"/>
      <c r="H37" s="60"/>
      <c r="I37" s="60"/>
      <c r="J37" s="60"/>
      <c r="K37" s="60"/>
      <c r="L37" s="60"/>
      <c r="M37" s="64"/>
    </row>
    <row r="38" spans="1:13" x14ac:dyDescent="0.25">
      <c r="A38" s="24" t="s">
        <v>50</v>
      </c>
      <c r="B38" s="25"/>
      <c r="C38" s="60"/>
      <c r="D38" s="61"/>
      <c r="E38" s="61"/>
      <c r="F38" s="61"/>
      <c r="G38" s="61"/>
      <c r="H38" s="60"/>
      <c r="I38" s="60"/>
      <c r="J38" s="60"/>
      <c r="K38" s="60"/>
      <c r="L38" s="60"/>
      <c r="M38" s="64"/>
    </row>
    <row r="39" spans="1:13" x14ac:dyDescent="0.25">
      <c r="A39" s="26" t="s">
        <v>51</v>
      </c>
      <c r="B39" s="62">
        <f>VLOOKUP($A39,'Current month raw data'!$B:$Q,5,FALSE)</f>
        <v>69.086294978778099</v>
      </c>
      <c r="C39" s="58">
        <f>VLOOKUP($A39,'Current month raw data'!$B:$Q,6,FALSE)</f>
        <v>63.577694654109003</v>
      </c>
      <c r="D39" s="59">
        <f>VLOOKUP($A39,'Current month raw data'!$B:$Q,7,FALSE)</f>
        <v>117.723698441164</v>
      </c>
      <c r="E39" s="59">
        <f>VLOOKUP($A39,'Current month raw data'!$B:$Q,8,FALSE)</f>
        <v>89.7941908585817</v>
      </c>
      <c r="F39" s="59">
        <f>VLOOKUP($A39,'Current month raw data'!$B:$Q,9,FALSE)</f>
        <v>81.330941564989899</v>
      </c>
      <c r="G39" s="59">
        <f>VLOOKUP($A39,'Current month raw data'!$B:$Q,10,FALSE)</f>
        <v>57.089076481196898</v>
      </c>
      <c r="H39" s="58">
        <f>VLOOKUP($A39,'Current month raw data'!$B:$Q,11,FALSE)</f>
        <v>8.6643599687567896</v>
      </c>
      <c r="I39" s="58">
        <f>VLOOKUP($A39,'Current month raw data'!$B:$Q,12,FALSE)</f>
        <v>31.103913644668999</v>
      </c>
      <c r="J39" s="58">
        <f>VLOOKUP($A39,'Current month raw data'!$B:$Q,13,FALSE)</f>
        <v>42.4632286559712</v>
      </c>
      <c r="K39" s="58">
        <f>VLOOKUP($A39,'Current month raw data'!$B:$Q,14,FALSE)</f>
        <v>43.115070961958402</v>
      </c>
      <c r="L39" s="58">
        <f>VLOOKUP($A39,'Current month raw data'!$B:$Q,15,FALSE)</f>
        <v>0.45755126578050798</v>
      </c>
      <c r="M39" s="63">
        <f>VLOOKUP($A39,'Current month raw data'!$B:$Q,16,FALSE)</f>
        <v>9.1615551232461208</v>
      </c>
    </row>
    <row r="40" spans="1:13" x14ac:dyDescent="0.25">
      <c r="A40" s="26" t="s">
        <v>52</v>
      </c>
      <c r="B40" s="62">
        <f>VLOOKUP($A40,'Current month raw data'!$B:$Q,5,FALSE)</f>
        <v>64.416511483550494</v>
      </c>
      <c r="C40" s="58">
        <f>VLOOKUP($A40,'Current month raw data'!$B:$Q,6,FALSE)</f>
        <v>65.5803848541278</v>
      </c>
      <c r="D40" s="59">
        <f>VLOOKUP($A40,'Current month raw data'!$B:$Q,7,FALSE)</f>
        <v>111.525578896651</v>
      </c>
      <c r="E40" s="59">
        <f>VLOOKUP($A40,'Current month raw data'!$B:$Q,8,FALSE)</f>
        <v>95.155203028868897</v>
      </c>
      <c r="F40" s="59">
        <f>VLOOKUP($A40,'Current month raw data'!$B:$Q,9,FALSE)</f>
        <v>71.840887337057694</v>
      </c>
      <c r="G40" s="59">
        <f>VLOOKUP($A40,'Current month raw data'!$B:$Q,10,FALSE)</f>
        <v>62.403148355058903</v>
      </c>
      <c r="H40" s="58">
        <f>VLOOKUP($A40,'Current month raw data'!$B:$Q,11,FALSE)</f>
        <v>-1.77472787505915</v>
      </c>
      <c r="I40" s="58">
        <f>VLOOKUP($A40,'Current month raw data'!$B:$Q,12,FALSE)</f>
        <v>17.203868361056301</v>
      </c>
      <c r="J40" s="58">
        <f>VLOOKUP($A40,'Current month raw data'!$B:$Q,13,FALSE)</f>
        <v>15.123818638605</v>
      </c>
      <c r="K40" s="58">
        <f>VLOOKUP($A40,'Current month raw data'!$B:$Q,14,FALSE)</f>
        <v>15.123818638605</v>
      </c>
      <c r="L40" s="58">
        <f>VLOOKUP($A40,'Current month raw data'!$B:$Q,15,FALSE)</f>
        <v>0</v>
      </c>
      <c r="M40" s="63">
        <f>VLOOKUP($A40,'Current month raw data'!$B:$Q,16,FALSE)</f>
        <v>-1.77472787505915</v>
      </c>
    </row>
    <row r="41" spans="1:13" x14ac:dyDescent="0.25">
      <c r="A41" s="26" t="s">
        <v>53</v>
      </c>
      <c r="B41" s="62">
        <f>VLOOKUP($A41,'Current month raw data'!$B:$Q,5,FALSE)</f>
        <v>60.372340425531902</v>
      </c>
      <c r="C41" s="58">
        <f>VLOOKUP($A41,'Current month raw data'!$B:$Q,6,FALSE)</f>
        <v>61.566932624113399</v>
      </c>
      <c r="D41" s="59">
        <f>VLOOKUP($A41,'Current month raw data'!$B:$Q,7,FALSE)</f>
        <v>116.646888032305</v>
      </c>
      <c r="E41" s="59">
        <f>VLOOKUP($A41,'Current month raw data'!$B:$Q,8,FALSE)</f>
        <v>100.475345044818</v>
      </c>
      <c r="F41" s="59">
        <f>VLOOKUP($A41,'Current month raw data'!$B:$Q,9,FALSE)</f>
        <v>70.422456338652395</v>
      </c>
      <c r="G41" s="59">
        <f>VLOOKUP($A41,'Current month raw data'!$B:$Q,10,FALSE)</f>
        <v>61.859587987588597</v>
      </c>
      <c r="H41" s="58">
        <f>VLOOKUP($A41,'Current month raw data'!$B:$Q,11,FALSE)</f>
        <v>-1.9403146261564399</v>
      </c>
      <c r="I41" s="58">
        <f>VLOOKUP($A41,'Current month raw data'!$B:$Q,12,FALSE)</f>
        <v>16.095036031251102</v>
      </c>
      <c r="J41" s="58">
        <f>VLOOKUP($A41,'Current month raw data'!$B:$Q,13,FALSE)</f>
        <v>13.842427066895199</v>
      </c>
      <c r="K41" s="58">
        <f>VLOOKUP($A41,'Current month raw data'!$B:$Q,14,FALSE)</f>
        <v>13.842427066895199</v>
      </c>
      <c r="L41" s="58">
        <f>VLOOKUP($A41,'Current month raw data'!$B:$Q,15,FALSE)</f>
        <v>0</v>
      </c>
      <c r="M41" s="63">
        <f>VLOOKUP($A41,'Current month raw data'!$B:$Q,16,FALSE)</f>
        <v>-1.9403146261564399</v>
      </c>
    </row>
    <row r="42" spans="1:13" x14ac:dyDescent="0.25">
      <c r="A42" s="26" t="s">
        <v>54</v>
      </c>
      <c r="B42" s="62">
        <f>VLOOKUP($A42,'Current month raw data'!$B:$Q,5,FALSE)</f>
        <v>67.672832886505802</v>
      </c>
      <c r="C42" s="58">
        <f>VLOOKUP($A42,'Current month raw data'!$B:$Q,6,FALSE)</f>
        <v>64.536071361198594</v>
      </c>
      <c r="D42" s="59">
        <f>VLOOKUP($A42,'Current month raw data'!$B:$Q,7,FALSE)</f>
        <v>124.738610911194</v>
      </c>
      <c r="E42" s="59">
        <f>VLOOKUP($A42,'Current month raw data'!$B:$Q,8,FALSE)</f>
        <v>102.33627738293001</v>
      </c>
      <c r="F42" s="59">
        <f>VLOOKUP($A42,'Current month raw data'!$B:$Q,9,FALSE)</f>
        <v>84.4141517068811</v>
      </c>
      <c r="G42" s="59">
        <f>VLOOKUP($A42,'Current month raw data'!$B:$Q,10,FALSE)</f>
        <v>66.043813000242494</v>
      </c>
      <c r="H42" s="58">
        <f>VLOOKUP($A42,'Current month raw data'!$B:$Q,11,FALSE)</f>
        <v>4.8604779608463096</v>
      </c>
      <c r="I42" s="58">
        <f>VLOOKUP($A42,'Current month raw data'!$B:$Q,12,FALSE)</f>
        <v>21.890901351078298</v>
      </c>
      <c r="J42" s="58">
        <f>VLOOKUP($A42,'Current month raw data'!$B:$Q,13,FALSE)</f>
        <v>27.815381747524299</v>
      </c>
      <c r="K42" s="58">
        <f>VLOOKUP($A42,'Current month raw data'!$B:$Q,14,FALSE)</f>
        <v>28.4801719131877</v>
      </c>
      <c r="L42" s="58">
        <f>VLOOKUP($A42,'Current month raw data'!$B:$Q,15,FALSE)</f>
        <v>0.52011749804619001</v>
      </c>
      <c r="M42" s="63">
        <f>VLOOKUP($A42,'Current month raw data'!$B:$Q,16,FALSE)</f>
        <v>5.4058756552555396</v>
      </c>
    </row>
    <row r="43" spans="1:13" x14ac:dyDescent="0.25">
      <c r="A43" s="27" t="s">
        <v>55</v>
      </c>
      <c r="B43" s="62">
        <f>VLOOKUP($A43,'Current month raw data'!$B:$Q,5,FALSE)</f>
        <v>69.918630582846106</v>
      </c>
      <c r="C43" s="58">
        <f>VLOOKUP($A43,'Current month raw data'!$B:$Q,6,FALSE)</f>
        <v>45.4747539112022</v>
      </c>
      <c r="D43" s="59">
        <f>VLOOKUP($A43,'Current month raw data'!$B:$Q,7,FALSE)</f>
        <v>133.63753344290899</v>
      </c>
      <c r="E43" s="59">
        <f>VLOOKUP($A43,'Current month raw data'!$B:$Q,8,FALSE)</f>
        <v>91.576742854056704</v>
      </c>
      <c r="F43" s="59">
        <f>VLOOKUP($A43,'Current month raw data'!$B:$Q,9,FALSE)</f>
        <v>93.437533327975601</v>
      </c>
      <c r="G43" s="59">
        <f>VLOOKUP($A43,'Current month raw data'!$B:$Q,10,FALSE)</f>
        <v>41.644298452776802</v>
      </c>
      <c r="H43" s="58">
        <f>VLOOKUP($A43,'Current month raw data'!$B:$Q,11,FALSE)</f>
        <v>53.752631007910303</v>
      </c>
      <c r="I43" s="58">
        <f>VLOOKUP($A43,'Current month raw data'!$B:$Q,12,FALSE)</f>
        <v>45.929555122837499</v>
      </c>
      <c r="J43" s="58">
        <f>VLOOKUP($A43,'Current month raw data'!$B:$Q,13,FALSE)</f>
        <v>124.37053041950099</v>
      </c>
      <c r="K43" s="58">
        <f>VLOOKUP($A43,'Current month raw data'!$B:$Q,14,FALSE)</f>
        <v>122.3778731271</v>
      </c>
      <c r="L43" s="58">
        <f>VLOOKUP($A43,'Current month raw data'!$B:$Q,15,FALSE)</f>
        <v>-0.888110077858977</v>
      </c>
      <c r="M43" s="63">
        <f>VLOOKUP($A43,'Current month raw data'!$B:$Q,16,FALSE)</f>
        <v>52.387138396955798</v>
      </c>
    </row>
    <row r="44" spans="1:13" x14ac:dyDescent="0.25">
      <c r="A44" s="26" t="s">
        <v>56</v>
      </c>
      <c r="B44" s="62">
        <f>VLOOKUP($A44,'Current month raw data'!$B:$Q,5,FALSE)</f>
        <v>66.364203889253005</v>
      </c>
      <c r="C44" s="58">
        <f>VLOOKUP($A44,'Current month raw data'!$B:$Q,6,FALSE)</f>
        <v>56.442529812074604</v>
      </c>
      <c r="D44" s="59">
        <f>VLOOKUP($A44,'Current month raw data'!$B:$Q,7,FALSE)</f>
        <v>104.739503224198</v>
      </c>
      <c r="E44" s="59">
        <f>VLOOKUP($A44,'Current month raw data'!$B:$Q,8,FALSE)</f>
        <v>87.694138257156695</v>
      </c>
      <c r="F44" s="59">
        <f>VLOOKUP($A44,'Current month raw data'!$B:$Q,9,FALSE)</f>
        <v>69.509537472297595</v>
      </c>
      <c r="G44" s="59">
        <f>VLOOKUP($A44,'Current month raw data'!$B:$Q,10,FALSE)</f>
        <v>49.496790129237603</v>
      </c>
      <c r="H44" s="58">
        <f>VLOOKUP($A44,'Current month raw data'!$B:$Q,11,FALSE)</f>
        <v>17.578365303987201</v>
      </c>
      <c r="I44" s="58">
        <f>VLOOKUP($A44,'Current month raw data'!$B:$Q,12,FALSE)</f>
        <v>19.437291141463799</v>
      </c>
      <c r="J44" s="58">
        <f>VLOOKUP($A44,'Current month raw data'!$B:$Q,13,FALSE)</f>
        <v>40.432414487497098</v>
      </c>
      <c r="K44" s="58">
        <f>VLOOKUP($A44,'Current month raw data'!$B:$Q,14,FALSE)</f>
        <v>40.445566052817199</v>
      </c>
      <c r="L44" s="58">
        <f>VLOOKUP($A44,'Current month raw data'!$B:$Q,15,FALSE)</f>
        <v>9.3650496347630601E-3</v>
      </c>
      <c r="M44" s="63">
        <f>VLOOKUP($A44,'Current month raw data'!$B:$Q,16,FALSE)</f>
        <v>17.5893765762576</v>
      </c>
    </row>
    <row r="45" spans="1:13" x14ac:dyDescent="0.25">
      <c r="A45" s="26" t="s">
        <v>57</v>
      </c>
      <c r="B45" s="62">
        <f>VLOOKUP($A45,'Current month raw data'!$B:$Q,5,FALSE)</f>
        <v>63.078218405321202</v>
      </c>
      <c r="C45" s="58">
        <f>VLOOKUP($A45,'Current month raw data'!$B:$Q,6,FALSE)</f>
        <v>64.1287402564747</v>
      </c>
      <c r="D45" s="59">
        <f>VLOOKUP($A45,'Current month raw data'!$B:$Q,7,FALSE)</f>
        <v>99.819511866307096</v>
      </c>
      <c r="E45" s="59">
        <f>VLOOKUP($A45,'Current month raw data'!$B:$Q,8,FALSE)</f>
        <v>84.997977964240903</v>
      </c>
      <c r="F45" s="59">
        <f>VLOOKUP($A45,'Current month raw data'!$B:$Q,9,FALSE)</f>
        <v>62.964369706154699</v>
      </c>
      <c r="G45" s="59">
        <f>VLOOKUP($A45,'Current month raw data'!$B:$Q,10,FALSE)</f>
        <v>54.5081325119436</v>
      </c>
      <c r="H45" s="58">
        <f>VLOOKUP($A45,'Current month raw data'!$B:$Q,11,FALSE)</f>
        <v>-1.6381451545002901</v>
      </c>
      <c r="I45" s="58">
        <f>VLOOKUP($A45,'Current month raw data'!$B:$Q,12,FALSE)</f>
        <v>17.437513523323702</v>
      </c>
      <c r="J45" s="58">
        <f>VLOOKUP($A45,'Current month raw data'!$B:$Q,13,FALSE)</f>
        <v>15.5137165859758</v>
      </c>
      <c r="K45" s="58">
        <f>VLOOKUP($A45,'Current month raw data'!$B:$Q,14,FALSE)</f>
        <v>14.990898658254499</v>
      </c>
      <c r="L45" s="58">
        <f>VLOOKUP($A45,'Current month raw data'!$B:$Q,15,FALSE)</f>
        <v>-0.45260246416897099</v>
      </c>
      <c r="M45" s="63">
        <f>VLOOKUP($A45,'Current month raw data'!$B:$Q,16,FALSE)</f>
        <v>-2.0833333333333299</v>
      </c>
    </row>
    <row r="46" spans="1:13" x14ac:dyDescent="0.25">
      <c r="A46" s="27" t="s">
        <v>58</v>
      </c>
      <c r="B46" s="62">
        <f>VLOOKUP($A46,'Current month raw data'!$B:$Q,5,FALSE)</f>
        <v>61.103253777833899</v>
      </c>
      <c r="C46" s="58">
        <f>VLOOKUP($A46,'Current month raw data'!$B:$Q,6,FALSE)</f>
        <v>55.931675712061903</v>
      </c>
      <c r="D46" s="59">
        <f>VLOOKUP($A46,'Current month raw data'!$B:$Q,7,FALSE)</f>
        <v>116.178453255994</v>
      </c>
      <c r="E46" s="59">
        <f>VLOOKUP($A46,'Current month raw data'!$B:$Q,8,FALSE)</f>
        <v>87.6754112257792</v>
      </c>
      <c r="F46" s="59">
        <f>VLOOKUP($A46,'Current month raw data'!$B:$Q,9,FALSE)</f>
        <v>70.988815128172703</v>
      </c>
      <c r="G46" s="59">
        <f>VLOOKUP($A46,'Current month raw data'!$B:$Q,10,FALSE)</f>
        <v>49.038326686019602</v>
      </c>
      <c r="H46" s="58">
        <f>VLOOKUP($A46,'Current month raw data'!$B:$Q,11,FALSE)</f>
        <v>9.2462419549083794</v>
      </c>
      <c r="I46" s="58">
        <f>VLOOKUP($A46,'Current month raw data'!$B:$Q,12,FALSE)</f>
        <v>32.509732924794001</v>
      </c>
      <c r="J46" s="58">
        <f>VLOOKUP($A46,'Current month raw data'!$B:$Q,13,FALSE)</f>
        <v>44.761903444823297</v>
      </c>
      <c r="K46" s="58">
        <f>VLOOKUP($A46,'Current month raw data'!$B:$Q,14,FALSE)</f>
        <v>44.688819055857103</v>
      </c>
      <c r="L46" s="58">
        <f>VLOOKUP($A46,'Current month raw data'!$B:$Q,15,FALSE)</f>
        <v>-5.0485927047835402E-2</v>
      </c>
      <c r="M46" s="63">
        <f>VLOOKUP($A46,'Current month raw data'!$B:$Q,16,FALSE)</f>
        <v>9.1910879768925202</v>
      </c>
    </row>
    <row r="47" spans="1:13" x14ac:dyDescent="0.25">
      <c r="A47" s="26" t="s">
        <v>59</v>
      </c>
      <c r="B47" s="62">
        <f>VLOOKUP($A47,'Current month raw data'!$B:$Q,5,FALSE)</f>
        <v>59.956111476848797</v>
      </c>
      <c r="C47" s="58">
        <f>VLOOKUP($A47,'Current month raw data'!$B:$Q,6,FALSE)</f>
        <v>52.308536317752903</v>
      </c>
      <c r="D47" s="59">
        <f>VLOOKUP($A47,'Current month raw data'!$B:$Q,7,FALSE)</f>
        <v>88.997752726740302</v>
      </c>
      <c r="E47" s="59">
        <f>VLOOKUP($A47,'Current month raw data'!$B:$Q,8,FALSE)</f>
        <v>78.420401476695801</v>
      </c>
      <c r="F47" s="59">
        <f>VLOOKUP($A47,'Current month raw data'!$B:$Q,9,FALSE)</f>
        <v>53.359591836734602</v>
      </c>
      <c r="G47" s="59">
        <f>VLOOKUP($A47,'Current month raw data'!$B:$Q,10,FALSE)</f>
        <v>41.020564186965103</v>
      </c>
      <c r="H47" s="58">
        <f>VLOOKUP($A47,'Current month raw data'!$B:$Q,11,FALSE)</f>
        <v>14.620128371858801</v>
      </c>
      <c r="I47" s="58">
        <f>VLOOKUP($A47,'Current month raw data'!$B:$Q,12,FALSE)</f>
        <v>13.4880095623939</v>
      </c>
      <c r="J47" s="58">
        <f>VLOOKUP($A47,'Current month raw data'!$B:$Q,13,FALSE)</f>
        <v>30.080102247083399</v>
      </c>
      <c r="K47" s="58">
        <f>VLOOKUP($A47,'Current month raw data'!$B:$Q,14,FALSE)</f>
        <v>30.080102247083399</v>
      </c>
      <c r="L47" s="58">
        <f>VLOOKUP($A47,'Current month raw data'!$B:$Q,15,FALSE)</f>
        <v>0</v>
      </c>
      <c r="M47" s="63">
        <f>VLOOKUP($A47,'Current month raw data'!$B:$Q,16,FALSE)</f>
        <v>14.620128371858801</v>
      </c>
    </row>
    <row r="48" spans="1:13" ht="15" thickBot="1" x14ac:dyDescent="0.3">
      <c r="A48" s="26" t="s">
        <v>60</v>
      </c>
      <c r="B48" s="65">
        <f>VLOOKUP($A48,'Current month raw data'!$B:$Q,5,FALSE)</f>
        <v>61.217895987569598</v>
      </c>
      <c r="C48" s="66">
        <f>VLOOKUP($A48,'Current month raw data'!$B:$Q,6,FALSE)</f>
        <v>54.770904146838802</v>
      </c>
      <c r="D48" s="67">
        <f>VLOOKUP($A48,'Current month raw data'!$B:$Q,7,FALSE)</f>
        <v>106.060934926879</v>
      </c>
      <c r="E48" s="67">
        <f>VLOOKUP($A48,'Current month raw data'!$B:$Q,8,FALSE)</f>
        <v>84.848333912554097</v>
      </c>
      <c r="F48" s="67">
        <f>VLOOKUP($A48,'Current month raw data'!$B:$Q,9,FALSE)</f>
        <v>64.928272826981001</v>
      </c>
      <c r="G48" s="67">
        <f>VLOOKUP($A48,'Current month raw data'!$B:$Q,10,FALSE)</f>
        <v>46.472199637434798</v>
      </c>
      <c r="H48" s="66">
        <f>VLOOKUP($A48,'Current month raw data'!$B:$Q,11,FALSE)</f>
        <v>11.770833330497201</v>
      </c>
      <c r="I48" s="66">
        <f>VLOOKUP($A48,'Current month raw data'!$B:$Q,12,FALSE)</f>
        <v>25.000609954447999</v>
      </c>
      <c r="J48" s="66">
        <f>VLOOKUP($A48,'Current month raw data'!$B:$Q,13,FALSE)</f>
        <v>39.714223414290998</v>
      </c>
      <c r="K48" s="66">
        <f>VLOOKUP($A48,'Current month raw data'!$B:$Q,14,FALSE)</f>
        <v>38.555478665375702</v>
      </c>
      <c r="L48" s="66">
        <f>VLOOKUP($A48,'Current month raw data'!$B:$Q,15,FALSE)</f>
        <v>-0.82936777702243303</v>
      </c>
      <c r="M48" s="68">
        <f>VLOOKUP($A48,'Current month raw data'!$B:$Q,16,FALSE)</f>
        <v>10.8438420547446</v>
      </c>
    </row>
    <row r="49" spans="2:6" x14ac:dyDescent="0.25">
      <c r="B49" s="93" t="s">
        <v>78</v>
      </c>
    </row>
    <row r="57" spans="2:6" x14ac:dyDescent="0.25">
      <c r="F57" s="57"/>
    </row>
  </sheetData>
  <sheetProtection algorithmName="SHA-512" hashValue="GHTfcuPk2tOql1wqxaK5IgQ0Pc3l2eDfIegtvl0i3+5Shztwk39h32KOfbJBDFSl+mEoL497rV1KH3Vn9tYrkQ==" saltValue="SOzM4d5eBSC43sMYf3GIYw==" spinCount="100000" sheet="1" formatCells="0" formatColumns="0" formatRows="0"/>
  <mergeCells count="6"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6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57"/>
  <sheetViews>
    <sheetView zoomScaleNormal="100" workbookViewId="0">
      <pane xSplit="1" ySplit="3" topLeftCell="B34" activePane="bottomRight" state="frozen"/>
      <selection pane="topRight" activeCell="B1" sqref="B1"/>
      <selection pane="bottomLeft" activeCell="A4" sqref="A4"/>
      <selection pane="bottomRight" activeCell="E12" sqref="E12"/>
    </sheetView>
  </sheetViews>
  <sheetFormatPr defaultColWidth="9.140625" defaultRowHeight="14.25" x14ac:dyDescent="0.25"/>
  <cols>
    <col min="1" max="1" width="39" style="22" bestFit="1" customWidth="1"/>
    <col min="2" max="6" width="11.7109375" style="22" customWidth="1"/>
    <col min="7" max="7" width="11.7109375" style="23" customWidth="1"/>
    <col min="8" max="9" width="11.7109375" style="22" customWidth="1"/>
    <col min="10" max="11" width="11.7109375" style="23" customWidth="1"/>
    <col min="12" max="13" width="11.7109375" style="22" customWidth="1"/>
    <col min="14" max="16384" width="9.140625" style="22"/>
  </cols>
  <sheetData>
    <row r="1" spans="1:13" ht="24" customHeight="1" x14ac:dyDescent="0.25">
      <c r="A1" s="94" t="str">
        <f>'YTD Raw Data'!A1</f>
        <v>YTD April 2022 Monthly Report</v>
      </c>
      <c r="B1" s="101" t="str">
        <f>'YTD Raw Data'!F1</f>
        <v>Year to Date - April 2022 vs April 2021</v>
      </c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3"/>
    </row>
    <row r="2" spans="1:13" ht="16.899999999999999" customHeight="1" x14ac:dyDescent="0.25">
      <c r="A2" s="94"/>
      <c r="B2" s="104" t="s">
        <v>46</v>
      </c>
      <c r="C2" s="105"/>
      <c r="D2" s="105" t="s">
        <v>2</v>
      </c>
      <c r="E2" s="105"/>
      <c r="F2" s="105" t="s">
        <v>3</v>
      </c>
      <c r="G2" s="105"/>
      <c r="H2" s="105" t="str">
        <f>'YTD Raw Data'!L7</f>
        <v>Percent Change from YTD 2021</v>
      </c>
      <c r="I2" s="105"/>
      <c r="J2" s="105"/>
      <c r="K2" s="105"/>
      <c r="L2" s="105"/>
      <c r="M2" s="106"/>
    </row>
    <row r="3" spans="1:13" s="69" customFormat="1" ht="33" x14ac:dyDescent="0.2">
      <c r="A3" s="94"/>
      <c r="B3" s="90">
        <v>2022</v>
      </c>
      <c r="C3" s="91">
        <v>2021</v>
      </c>
      <c r="D3" s="91">
        <v>2022</v>
      </c>
      <c r="E3" s="91">
        <v>2021</v>
      </c>
      <c r="F3" s="91">
        <v>2022</v>
      </c>
      <c r="G3" s="91">
        <v>2021</v>
      </c>
      <c r="H3" s="91" t="s">
        <v>6</v>
      </c>
      <c r="I3" s="91" t="s">
        <v>2</v>
      </c>
      <c r="J3" s="91" t="s">
        <v>3</v>
      </c>
      <c r="K3" s="92" t="s">
        <v>7</v>
      </c>
      <c r="L3" s="92" t="s">
        <v>44</v>
      </c>
      <c r="M3" s="86" t="s">
        <v>45</v>
      </c>
    </row>
    <row r="4" spans="1:13" x14ac:dyDescent="0.25">
      <c r="A4" s="24" t="s">
        <v>10</v>
      </c>
      <c r="B4" s="62">
        <f>VLOOKUP($A4,'YTD Raw Data'!$B:$Q,5,FALSE)</f>
        <v>58.515928658666901</v>
      </c>
      <c r="C4" s="58">
        <f>VLOOKUP($A4,'YTD Raw Data'!$B:$Q,6,FALSE)</f>
        <v>48.999606049178396</v>
      </c>
      <c r="D4" s="59">
        <f>VLOOKUP($A4,'YTD Raw Data'!$B:$Q,7,FALSE)</f>
        <v>140.74673083592401</v>
      </c>
      <c r="E4" s="59">
        <f>VLOOKUP($A4,'YTD Raw Data'!$B:$Q,8,FALSE)</f>
        <v>103.054506385463</v>
      </c>
      <c r="F4" s="59">
        <f>VLOOKUP($A4,'YTD Raw Data'!$B:$Q,9,FALSE)</f>
        <v>82.359256605355696</v>
      </c>
      <c r="G4" s="59">
        <f>VLOOKUP($A4,'YTD Raw Data'!$B:$Q,10,FALSE)</f>
        <v>50.496302144802598</v>
      </c>
      <c r="H4" s="58">
        <f>VLOOKUP($A4,'YTD Raw Data'!$B:$Q,11,FALSE)</f>
        <v>19.421222692969</v>
      </c>
      <c r="I4" s="58">
        <f>VLOOKUP($A4,'YTD Raw Data'!$B:$Q,12,FALSE)</f>
        <v>36.575037591735999</v>
      </c>
      <c r="J4" s="58">
        <f>VLOOKUP($A4,'YTD Raw Data'!$B:$Q,13,FALSE)</f>
        <v>63.099579785433299</v>
      </c>
      <c r="K4" s="58">
        <f>VLOOKUP($A4,'YTD Raw Data'!$B:$Q,14,FALSE)</f>
        <v>69.131749779584794</v>
      </c>
      <c r="L4" s="58">
        <f>VLOOKUP($A4,'YTD Raw Data'!$B:$Q,15,FALSE)</f>
        <v>3.6984583296211899</v>
      </c>
      <c r="M4" s="87">
        <f>VLOOKUP($A4,'YTD Raw Data'!$B:$Q,16,FALSE)</f>
        <v>23.837966850992601</v>
      </c>
    </row>
    <row r="5" spans="1:13" x14ac:dyDescent="0.25">
      <c r="A5" s="24" t="s">
        <v>13</v>
      </c>
      <c r="B5" s="62">
        <f>VLOOKUP($A5,'YTD Raw Data'!$B:$Q,5,FALSE)</f>
        <v>55.506704756189002</v>
      </c>
      <c r="C5" s="58">
        <f>VLOOKUP($A5,'YTD Raw Data'!$B:$Q,6,FALSE)</f>
        <v>47.904649473537198</v>
      </c>
      <c r="D5" s="59">
        <f>VLOOKUP($A5,'YTD Raw Data'!$B:$Q,7,FALSE)</f>
        <v>108.427561961576</v>
      </c>
      <c r="E5" s="59">
        <f>VLOOKUP($A5,'YTD Raw Data'!$B:$Q,8,FALSE)</f>
        <v>86.193827110554693</v>
      </c>
      <c r="F5" s="59">
        <f>VLOOKUP($A5,'YTD Raw Data'!$B:$Q,9,FALSE)</f>
        <v>60.184566692346003</v>
      </c>
      <c r="G5" s="59">
        <f>VLOOKUP($A5,'YTD Raw Data'!$B:$Q,10,FALSE)</f>
        <v>41.290850745137902</v>
      </c>
      <c r="H5" s="58">
        <f>VLOOKUP($A5,'YTD Raw Data'!$B:$Q,11,FALSE)</f>
        <v>15.869138729114599</v>
      </c>
      <c r="I5" s="58">
        <f>VLOOKUP($A5,'YTD Raw Data'!$B:$Q,12,FALSE)</f>
        <v>25.795043098044601</v>
      </c>
      <c r="J5" s="58">
        <f>VLOOKUP($A5,'YTD Raw Data'!$B:$Q,13,FALSE)</f>
        <v>45.7576330016228</v>
      </c>
      <c r="K5" s="58">
        <f>VLOOKUP($A5,'YTD Raw Data'!$B:$Q,14,FALSE)</f>
        <v>47.396046637663098</v>
      </c>
      <c r="L5" s="58">
        <f>VLOOKUP($A5,'YTD Raw Data'!$B:$Q,15,FALSE)</f>
        <v>1.12406712588566</v>
      </c>
      <c r="M5" s="87">
        <f>VLOOKUP($A5,'YTD Raw Data'!$B:$Q,16,FALSE)</f>
        <v>17.1715856266154</v>
      </c>
    </row>
    <row r="6" spans="1:13" x14ac:dyDescent="0.25">
      <c r="B6" s="25"/>
      <c r="C6" s="60"/>
      <c r="D6" s="61"/>
      <c r="E6" s="61"/>
      <c r="F6" s="61"/>
      <c r="G6" s="61"/>
      <c r="H6" s="60"/>
      <c r="I6" s="60"/>
      <c r="J6" s="60"/>
      <c r="K6" s="60"/>
      <c r="L6" s="60"/>
      <c r="M6" s="88"/>
    </row>
    <row r="7" spans="1:13" x14ac:dyDescent="0.25">
      <c r="A7" s="24" t="s">
        <v>18</v>
      </c>
      <c r="B7" s="62">
        <f>VLOOKUP($A7,'YTD Raw Data'!$B:$Q,5,FALSE)</f>
        <v>52.813195364502299</v>
      </c>
      <c r="C7" s="58">
        <f>VLOOKUP($A7,'YTD Raw Data'!$B:$Q,6,FALSE)</f>
        <v>40.496554242604702</v>
      </c>
      <c r="D7" s="59">
        <f>VLOOKUP($A7,'YTD Raw Data'!$B:$Q,7,FALSE)</f>
        <v>148.997706267019</v>
      </c>
      <c r="E7" s="59">
        <f>VLOOKUP($A7,'YTD Raw Data'!$B:$Q,8,FALSE)</f>
        <v>103.271132937378</v>
      </c>
      <c r="F7" s="59">
        <f>VLOOKUP($A7,'YTD Raw Data'!$B:$Q,9,FALSE)</f>
        <v>78.690449699428299</v>
      </c>
      <c r="G7" s="59">
        <f>VLOOKUP($A7,'YTD Raw Data'!$B:$Q,10,FALSE)</f>
        <v>41.821250366938003</v>
      </c>
      <c r="H7" s="58">
        <f>VLOOKUP($A7,'YTD Raw Data'!$B:$Q,11,FALSE)</f>
        <v>30.414047200440098</v>
      </c>
      <c r="I7" s="58">
        <f>VLOOKUP($A7,'YTD Raw Data'!$B:$Q,12,FALSE)</f>
        <v>44.278175351642702</v>
      </c>
      <c r="J7" s="58">
        <f>VLOOKUP($A7,'YTD Raw Data'!$B:$Q,13,FALSE)</f>
        <v>88.159007703025097</v>
      </c>
      <c r="K7" s="58">
        <f>VLOOKUP($A7,'YTD Raw Data'!$B:$Q,14,FALSE)</f>
        <v>101.529541154228</v>
      </c>
      <c r="L7" s="58">
        <f>VLOOKUP($A7,'YTD Raw Data'!$B:$Q,15,FALSE)</f>
        <v>7.1059757459535202</v>
      </c>
      <c r="M7" s="87">
        <f>VLOOKUP($A7,'YTD Raw Data'!$B:$Q,16,FALSE)</f>
        <v>39.681237763819802</v>
      </c>
    </row>
    <row r="8" spans="1:13" x14ac:dyDescent="0.25">
      <c r="A8" s="26" t="s">
        <v>20</v>
      </c>
      <c r="B8" s="62">
        <f>VLOOKUP($A8,'YTD Raw Data'!$B:$Q,5,FALSE)</f>
        <v>55.1420922570016</v>
      </c>
      <c r="C8" s="58">
        <f>VLOOKUP($A8,'YTD Raw Data'!$B:$Q,6,FALSE)</f>
        <v>31.682882188613799</v>
      </c>
      <c r="D8" s="59">
        <f>VLOOKUP($A8,'YTD Raw Data'!$B:$Q,7,FALSE)</f>
        <v>153.85599203607501</v>
      </c>
      <c r="E8" s="59">
        <f>VLOOKUP($A8,'YTD Raw Data'!$B:$Q,8,FALSE)</f>
        <v>112.190482010742</v>
      </c>
      <c r="F8" s="59">
        <f>VLOOKUP($A8,'YTD Raw Data'!$B:$Q,9,FALSE)</f>
        <v>84.839413071457898</v>
      </c>
      <c r="G8" s="59">
        <f>VLOOKUP($A8,'YTD Raw Data'!$B:$Q,10,FALSE)</f>
        <v>35.545178242301603</v>
      </c>
      <c r="H8" s="58">
        <f>VLOOKUP($A8,'YTD Raw Data'!$B:$Q,11,FALSE)</f>
        <v>74.043800462126498</v>
      </c>
      <c r="I8" s="58">
        <f>VLOOKUP($A8,'YTD Raw Data'!$B:$Q,12,FALSE)</f>
        <v>37.1381861264693</v>
      </c>
      <c r="J8" s="58">
        <f>VLOOKUP($A8,'YTD Raw Data'!$B:$Q,13,FALSE)</f>
        <v>138.68051101933199</v>
      </c>
      <c r="K8" s="58">
        <f>VLOOKUP($A8,'YTD Raw Data'!$B:$Q,14,FALSE)</f>
        <v>123.298826993522</v>
      </c>
      <c r="L8" s="58">
        <f>VLOOKUP($A8,'YTD Raw Data'!$B:$Q,15,FALSE)</f>
        <v>-6.44446585107407</v>
      </c>
      <c r="M8" s="87">
        <f>VLOOKUP($A8,'YTD Raw Data'!$B:$Q,16,FALSE)</f>
        <v>62.827607175433201</v>
      </c>
    </row>
    <row r="9" spans="1:13" x14ac:dyDescent="0.25">
      <c r="A9" s="26" t="s">
        <v>22</v>
      </c>
      <c r="B9" s="62">
        <f>VLOOKUP($A9,'YTD Raw Data'!$B:$Q,5,FALSE)</f>
        <v>53.728325756882299</v>
      </c>
      <c r="C9" s="58">
        <f>VLOOKUP($A9,'YTD Raw Data'!$B:$Q,6,FALSE)</f>
        <v>40.008409513633303</v>
      </c>
      <c r="D9" s="59">
        <f>VLOOKUP($A9,'YTD Raw Data'!$B:$Q,7,FALSE)</f>
        <v>126.603821084351</v>
      </c>
      <c r="E9" s="59">
        <f>VLOOKUP($A9,'YTD Raw Data'!$B:$Q,8,FALSE)</f>
        <v>93.601671534092105</v>
      </c>
      <c r="F9" s="59">
        <f>VLOOKUP($A9,'YTD Raw Data'!$B:$Q,9,FALSE)</f>
        <v>68.022113412860605</v>
      </c>
      <c r="G9" s="59">
        <f>VLOOKUP($A9,'YTD Raw Data'!$B:$Q,10,FALSE)</f>
        <v>37.448540058965499</v>
      </c>
      <c r="H9" s="58">
        <f>VLOOKUP($A9,'YTD Raw Data'!$B:$Q,11,FALSE)</f>
        <v>34.292581009934501</v>
      </c>
      <c r="I9" s="58">
        <f>VLOOKUP($A9,'YTD Raw Data'!$B:$Q,12,FALSE)</f>
        <v>35.258077136195801</v>
      </c>
      <c r="J9" s="58">
        <f>VLOOKUP($A9,'YTD Raw Data'!$B:$Q,13,FALSE)</f>
        <v>81.641562810605507</v>
      </c>
      <c r="K9" s="58">
        <f>VLOOKUP($A9,'YTD Raw Data'!$B:$Q,14,FALSE)</f>
        <v>76.708580797910898</v>
      </c>
      <c r="L9" s="58">
        <f>VLOOKUP($A9,'YTD Raw Data'!$B:$Q,15,FALSE)</f>
        <v>-2.71577822628517</v>
      </c>
      <c r="M9" s="87">
        <f>VLOOKUP($A9,'YTD Raw Data'!$B:$Q,16,FALSE)</f>
        <v>30.645492335350301</v>
      </c>
    </row>
    <row r="10" spans="1:13" x14ac:dyDescent="0.25">
      <c r="A10" s="26" t="s">
        <v>23</v>
      </c>
      <c r="B10" s="62">
        <f>VLOOKUP($A10,'YTD Raw Data'!$B:$Q,5,FALSE)</f>
        <v>49.511052217165002</v>
      </c>
      <c r="C10" s="58">
        <f>VLOOKUP($A10,'YTD Raw Data'!$B:$Q,6,FALSE)</f>
        <v>39.4902080783353</v>
      </c>
      <c r="D10" s="59">
        <f>VLOOKUP($A10,'YTD Raw Data'!$B:$Q,7,FALSE)</f>
        <v>127.549954850296</v>
      </c>
      <c r="E10" s="59">
        <f>VLOOKUP($A10,'YTD Raw Data'!$B:$Q,8,FALSE)</f>
        <v>94.9021734829347</v>
      </c>
      <c r="F10" s="59">
        <f>VLOOKUP($A10,'YTD Raw Data'!$B:$Q,9,FALSE)</f>
        <v>63.1513247489005</v>
      </c>
      <c r="G10" s="59">
        <f>VLOOKUP($A10,'YTD Raw Data'!$B:$Q,10,FALSE)</f>
        <v>37.477065779273701</v>
      </c>
      <c r="H10" s="58">
        <f>VLOOKUP($A10,'YTD Raw Data'!$B:$Q,11,FALSE)</f>
        <v>25.375516175938198</v>
      </c>
      <c r="I10" s="58">
        <f>VLOOKUP($A10,'YTD Raw Data'!$B:$Q,12,FALSE)</f>
        <v>34.401510702209599</v>
      </c>
      <c r="J10" s="58">
        <f>VLOOKUP($A10,'YTD Raw Data'!$B:$Q,13,FALSE)</f>
        <v>68.506587791154104</v>
      </c>
      <c r="K10" s="58">
        <f>VLOOKUP($A10,'YTD Raw Data'!$B:$Q,14,FALSE)</f>
        <v>78.994421315242505</v>
      </c>
      <c r="L10" s="58">
        <f>VLOOKUP($A10,'YTD Raw Data'!$B:$Q,15,FALSE)</f>
        <v>6.2239902080783303</v>
      </c>
      <c r="M10" s="87">
        <f>VLOOKUP($A10,'YTD Raw Data'!$B:$Q,16,FALSE)</f>
        <v>33.178876026056201</v>
      </c>
    </row>
    <row r="11" spans="1:13" x14ac:dyDescent="0.25">
      <c r="A11" s="26" t="s">
        <v>21</v>
      </c>
      <c r="B11" s="62">
        <f>VLOOKUP($A11,'YTD Raw Data'!$B:$Q,5,FALSE)</f>
        <v>58.0887169372741</v>
      </c>
      <c r="C11" s="58">
        <f>VLOOKUP($A11,'YTD Raw Data'!$B:$Q,6,FALSE)</f>
        <v>49.312777696401497</v>
      </c>
      <c r="D11" s="59">
        <f>VLOOKUP($A11,'YTD Raw Data'!$B:$Q,7,FALSE)</f>
        <v>112.37910177361</v>
      </c>
      <c r="E11" s="59">
        <f>VLOOKUP($A11,'YTD Raw Data'!$B:$Q,8,FALSE)</f>
        <v>98.510127552662098</v>
      </c>
      <c r="F11" s="59">
        <f>VLOOKUP($A11,'YTD Raw Data'!$B:$Q,9,FALSE)</f>
        <v>65.279578325923595</v>
      </c>
      <c r="G11" s="59">
        <f>VLOOKUP($A11,'YTD Raw Data'!$B:$Q,10,FALSE)</f>
        <v>48.5780802084859</v>
      </c>
      <c r="H11" s="58">
        <f>VLOOKUP($A11,'YTD Raw Data'!$B:$Q,11,FALSE)</f>
        <v>17.796481258675801</v>
      </c>
      <c r="I11" s="58">
        <f>VLOOKUP($A11,'YTD Raw Data'!$B:$Q,12,FALSE)</f>
        <v>14.0787293301735</v>
      </c>
      <c r="J11" s="58">
        <f>VLOOKUP($A11,'YTD Raw Data'!$B:$Q,13,FALSE)</f>
        <v>34.3807290155533</v>
      </c>
      <c r="K11" s="58">
        <f>VLOOKUP($A11,'YTD Raw Data'!$B:$Q,14,FALSE)</f>
        <v>36.476552674837201</v>
      </c>
      <c r="L11" s="58">
        <f>VLOOKUP($A11,'YTD Raw Data'!$B:$Q,15,FALSE)</f>
        <v>1.5596162296762801</v>
      </c>
      <c r="M11" s="87">
        <f>VLOOKUP($A11,'YTD Raw Data'!$B:$Q,16,FALSE)</f>
        <v>19.633654298373699</v>
      </c>
    </row>
    <row r="12" spans="1:13" x14ac:dyDescent="0.25">
      <c r="A12" s="26" t="s">
        <v>24</v>
      </c>
      <c r="B12" s="62">
        <f>VLOOKUP($A12,'YTD Raw Data'!$B:$Q,5,FALSE)</f>
        <v>59.478935266378201</v>
      </c>
      <c r="C12" s="58">
        <f>VLOOKUP($A12,'YTD Raw Data'!$B:$Q,6,FALSE)</f>
        <v>51.722517207472897</v>
      </c>
      <c r="D12" s="59">
        <f>VLOOKUP($A12,'YTD Raw Data'!$B:$Q,7,FALSE)</f>
        <v>88.912550289286202</v>
      </c>
      <c r="E12" s="59">
        <f>VLOOKUP($A12,'YTD Raw Data'!$B:$Q,8,FALSE)</f>
        <v>75.701152793250401</v>
      </c>
      <c r="F12" s="59">
        <f>VLOOKUP($A12,'YTD Raw Data'!$B:$Q,9,FALSE)</f>
        <v>52.884238230250503</v>
      </c>
      <c r="G12" s="59">
        <f>VLOOKUP($A12,'YTD Raw Data'!$B:$Q,10,FALSE)</f>
        <v>39.154541779744299</v>
      </c>
      <c r="H12" s="58">
        <f>VLOOKUP($A12,'YTD Raw Data'!$B:$Q,11,FALSE)</f>
        <v>14.9962114716734</v>
      </c>
      <c r="I12" s="58">
        <f>VLOOKUP($A12,'YTD Raw Data'!$B:$Q,12,FALSE)</f>
        <v>17.452042681724802</v>
      </c>
      <c r="J12" s="58">
        <f>VLOOKUP($A12,'YTD Raw Data'!$B:$Q,13,FALSE)</f>
        <v>35.0653993800764</v>
      </c>
      <c r="K12" s="58">
        <f>VLOOKUP($A12,'YTD Raw Data'!$B:$Q,14,FALSE)</f>
        <v>36.308479161981502</v>
      </c>
      <c r="L12" s="58">
        <f>VLOOKUP($A12,'YTD Raw Data'!$B:$Q,15,FALSE)</f>
        <v>0.92035398230088405</v>
      </c>
      <c r="M12" s="87">
        <f>VLOOKUP($A12,'YTD Raw Data'!$B:$Q,16,FALSE)</f>
        <v>16.054583683448001</v>
      </c>
    </row>
    <row r="13" spans="1:13" x14ac:dyDescent="0.25">
      <c r="A13" s="26" t="s">
        <v>25</v>
      </c>
      <c r="B13" s="62">
        <f>VLOOKUP($A13,'YTD Raw Data'!$B:$Q,5,FALSE)</f>
        <v>56.195767195767097</v>
      </c>
      <c r="C13" s="58">
        <f>VLOOKUP($A13,'YTD Raw Data'!$B:$Q,6,FALSE)</f>
        <v>41.648511962653103</v>
      </c>
      <c r="D13" s="59">
        <f>VLOOKUP($A13,'YTD Raw Data'!$B:$Q,7,FALSE)</f>
        <v>104.13203349911601</v>
      </c>
      <c r="E13" s="59">
        <f>VLOOKUP($A13,'YTD Raw Data'!$B:$Q,8,FALSE)</f>
        <v>80.208553444799904</v>
      </c>
      <c r="F13" s="59">
        <f>VLOOKUP($A13,'YTD Raw Data'!$B:$Q,9,FALSE)</f>
        <v>58.517795121381802</v>
      </c>
      <c r="G13" s="59">
        <f>VLOOKUP($A13,'YTD Raw Data'!$B:$Q,10,FALSE)</f>
        <v>33.405668976528503</v>
      </c>
      <c r="H13" s="58">
        <f>VLOOKUP($A13,'YTD Raw Data'!$B:$Q,11,FALSE)</f>
        <v>34.928631414631901</v>
      </c>
      <c r="I13" s="58">
        <f>VLOOKUP($A13,'YTD Raw Data'!$B:$Q,12,FALSE)</f>
        <v>29.826594579817399</v>
      </c>
      <c r="J13" s="58">
        <f>VLOOKUP($A13,'YTD Raw Data'!$B:$Q,13,FALSE)</f>
        <v>75.173247278770404</v>
      </c>
      <c r="K13" s="58">
        <f>VLOOKUP($A13,'YTD Raw Data'!$B:$Q,14,FALSE)</f>
        <v>82.465033880143096</v>
      </c>
      <c r="L13" s="58">
        <f>VLOOKUP($A13,'YTD Raw Data'!$B:$Q,15,FALSE)</f>
        <v>4.1626142773779398</v>
      </c>
      <c r="M13" s="87">
        <f>VLOOKUP($A13,'YTD Raw Data'!$B:$Q,16,FALSE)</f>
        <v>40.545189890167997</v>
      </c>
    </row>
    <row r="14" spans="1:13" x14ac:dyDescent="0.25">
      <c r="B14" s="25"/>
      <c r="C14" s="60"/>
      <c r="D14" s="61"/>
      <c r="E14" s="61"/>
      <c r="F14" s="61"/>
      <c r="G14" s="61"/>
      <c r="H14" s="60"/>
      <c r="I14" s="60"/>
      <c r="J14" s="60"/>
      <c r="K14" s="60"/>
      <c r="L14" s="60"/>
      <c r="M14" s="88"/>
    </row>
    <row r="15" spans="1:13" x14ac:dyDescent="0.25">
      <c r="A15" s="85" t="s">
        <v>15</v>
      </c>
      <c r="B15" s="62">
        <f>VLOOKUP($A15,'YTD Raw Data'!$B:$Q,5,FALSE)</f>
        <v>55.519541678733198</v>
      </c>
      <c r="C15" s="58">
        <f>VLOOKUP($A15,'YTD Raw Data'!$B:$Q,6,FALSE)</f>
        <v>52.829138413430897</v>
      </c>
      <c r="D15" s="59">
        <f>VLOOKUP($A15,'YTD Raw Data'!$B:$Q,7,FALSE)</f>
        <v>105.34762777780099</v>
      </c>
      <c r="E15" s="59">
        <f>VLOOKUP($A15,'YTD Raw Data'!$B:$Q,8,FALSE)</f>
        <v>87.147838803359505</v>
      </c>
      <c r="F15" s="59">
        <f>VLOOKUP($A15,'YTD Raw Data'!$B:$Q,9,FALSE)</f>
        <v>58.4885201116535</v>
      </c>
      <c r="G15" s="59">
        <f>VLOOKUP($A15,'YTD Raw Data'!$B:$Q,10,FALSE)</f>
        <v>46.039452385740503</v>
      </c>
      <c r="H15" s="58">
        <f>VLOOKUP($A15,'YTD Raw Data'!$B:$Q,11,FALSE)</f>
        <v>5.0926502799414397</v>
      </c>
      <c r="I15" s="58">
        <f>VLOOKUP($A15,'YTD Raw Data'!$B:$Q,12,FALSE)</f>
        <v>20.883809884842201</v>
      </c>
      <c r="J15" s="58">
        <f>VLOOKUP($A15,'YTD Raw Data'!$B:$Q,13,FALSE)</f>
        <v>27.039999567346499</v>
      </c>
      <c r="K15" s="58">
        <f>VLOOKUP($A15,'YTD Raw Data'!$B:$Q,14,FALSE)</f>
        <v>28.539454365894901</v>
      </c>
      <c r="L15" s="58">
        <f>VLOOKUP($A15,'YTD Raw Data'!$B:$Q,15,FALSE)</f>
        <v>1.18030132529514</v>
      </c>
      <c r="M15" s="87">
        <f>VLOOKUP($A15,'YTD Raw Data'!$B:$Q,16,FALSE)</f>
        <v>6.33306022398338</v>
      </c>
    </row>
    <row r="16" spans="1:13" x14ac:dyDescent="0.25">
      <c r="A16" s="26" t="s">
        <v>30</v>
      </c>
      <c r="B16" s="62">
        <f>VLOOKUP($A16,'YTD Raw Data'!$B:$Q,5,FALSE)</f>
        <v>70.974818049490494</v>
      </c>
      <c r="C16" s="58">
        <f>VLOOKUP($A16,'YTD Raw Data'!$B:$Q,6,FALSE)</f>
        <v>69.852256186317305</v>
      </c>
      <c r="D16" s="59">
        <f>VLOOKUP($A16,'YTD Raw Data'!$B:$Q,7,FALSE)</f>
        <v>84.532269986484707</v>
      </c>
      <c r="E16" s="59">
        <f>VLOOKUP($A16,'YTD Raw Data'!$B:$Q,8,FALSE)</f>
        <v>72.436178629046495</v>
      </c>
      <c r="F16" s="59">
        <f>VLOOKUP($A16,'YTD Raw Data'!$B:$Q,9,FALSE)</f>
        <v>59.996624816011597</v>
      </c>
      <c r="G16" s="59">
        <f>VLOOKUP($A16,'YTD Raw Data'!$B:$Q,10,FALSE)</f>
        <v>50.598305067539997</v>
      </c>
      <c r="H16" s="58">
        <f>VLOOKUP($A16,'YTD Raw Data'!$B:$Q,11,FALSE)</f>
        <v>1.60705168946726</v>
      </c>
      <c r="I16" s="58">
        <f>VLOOKUP($A16,'YTD Raw Data'!$B:$Q,12,FALSE)</f>
        <v>16.698963951954902</v>
      </c>
      <c r="J16" s="58">
        <f>VLOOKUP($A16,'YTD Raw Data'!$B:$Q,13,FALSE)</f>
        <v>18.574376623735599</v>
      </c>
      <c r="K16" s="58">
        <f>VLOOKUP($A16,'YTD Raw Data'!$B:$Q,14,FALSE)</f>
        <v>18.574376623735599</v>
      </c>
      <c r="L16" s="58">
        <f>VLOOKUP($A16,'YTD Raw Data'!$B:$Q,15,FALSE)</f>
        <v>0</v>
      </c>
      <c r="M16" s="87">
        <f>VLOOKUP($A16,'YTD Raw Data'!$B:$Q,16,FALSE)</f>
        <v>1.60705168946726</v>
      </c>
    </row>
    <row r="17" spans="1:13" x14ac:dyDescent="0.25">
      <c r="A17" s="26" t="s">
        <v>29</v>
      </c>
      <c r="B17" s="62">
        <f>VLOOKUP($A17,'YTD Raw Data'!$B:$Q,5,FALSE)</f>
        <v>60.967005946259</v>
      </c>
      <c r="C17" s="58">
        <f>VLOOKUP($A17,'YTD Raw Data'!$B:$Q,6,FALSE)</f>
        <v>57.785187287173599</v>
      </c>
      <c r="D17" s="59">
        <f>VLOOKUP($A17,'YTD Raw Data'!$B:$Q,7,FALSE)</f>
        <v>83.347936370087893</v>
      </c>
      <c r="E17" s="59">
        <f>VLOOKUP($A17,'YTD Raw Data'!$B:$Q,8,FALSE)</f>
        <v>64.972274906081907</v>
      </c>
      <c r="F17" s="59">
        <f>VLOOKUP($A17,'YTD Raw Data'!$B:$Q,9,FALSE)</f>
        <v>50.814741322835701</v>
      </c>
      <c r="G17" s="59">
        <f>VLOOKUP($A17,'YTD Raw Data'!$B:$Q,10,FALSE)</f>
        <v>37.544350739216704</v>
      </c>
      <c r="H17" s="58">
        <f>VLOOKUP($A17,'YTD Raw Data'!$B:$Q,11,FALSE)</f>
        <v>5.50628769839021</v>
      </c>
      <c r="I17" s="58">
        <f>VLOOKUP($A17,'YTD Raw Data'!$B:$Q,12,FALSE)</f>
        <v>28.282311940852001</v>
      </c>
      <c r="J17" s="58">
        <f>VLOOKUP($A17,'YTD Raw Data'!$B:$Q,13,FALSE)</f>
        <v>35.3459051024617</v>
      </c>
      <c r="K17" s="58">
        <f>VLOOKUP($A17,'YTD Raw Data'!$B:$Q,14,FALSE)</f>
        <v>35.369909413099897</v>
      </c>
      <c r="L17" s="58">
        <f>VLOOKUP($A17,'YTD Raw Data'!$B:$Q,15,FALSE)</f>
        <v>1.7735527809307601E-2</v>
      </c>
      <c r="M17" s="87">
        <f>VLOOKUP($A17,'YTD Raw Data'!$B:$Q,16,FALSE)</f>
        <v>5.5249997953855301</v>
      </c>
    </row>
    <row r="18" spans="1:13" x14ac:dyDescent="0.25">
      <c r="A18" s="26" t="s">
        <v>28</v>
      </c>
      <c r="B18" s="62">
        <f>VLOOKUP($A18,'YTD Raw Data'!$B:$Q,5,FALSE)</f>
        <v>63.410148774706101</v>
      </c>
      <c r="C18" s="58">
        <f>VLOOKUP($A18,'YTD Raw Data'!$B:$Q,6,FALSE)</f>
        <v>60.294867287748197</v>
      </c>
      <c r="D18" s="59">
        <f>VLOOKUP($A18,'YTD Raw Data'!$B:$Q,7,FALSE)</f>
        <v>97.094074391679996</v>
      </c>
      <c r="E18" s="59">
        <f>VLOOKUP($A18,'YTD Raw Data'!$B:$Q,8,FALSE)</f>
        <v>80.128479866187504</v>
      </c>
      <c r="F18" s="59">
        <f>VLOOKUP($A18,'YTD Raw Data'!$B:$Q,9,FALSE)</f>
        <v>61.567497023188103</v>
      </c>
      <c r="G18" s="59">
        <f>VLOOKUP($A18,'YTD Raw Data'!$B:$Q,10,FALSE)</f>
        <v>48.3133605950079</v>
      </c>
      <c r="H18" s="58">
        <f>VLOOKUP($A18,'YTD Raw Data'!$B:$Q,11,FALSE)</f>
        <v>5.16674408136699</v>
      </c>
      <c r="I18" s="58">
        <f>VLOOKUP($A18,'YTD Raw Data'!$B:$Q,12,FALSE)</f>
        <v>21.172989371350202</v>
      </c>
      <c r="J18" s="58">
        <f>VLOOKUP($A18,'YTD Raw Data'!$B:$Q,13,FALSE)</f>
        <v>27.433687627909901</v>
      </c>
      <c r="K18" s="58">
        <f>VLOOKUP($A18,'YTD Raw Data'!$B:$Q,14,FALSE)</f>
        <v>27.4895009996225</v>
      </c>
      <c r="L18" s="58">
        <f>VLOOKUP($A18,'YTD Raw Data'!$B:$Q,15,FALSE)</f>
        <v>4.3797972695845698E-2</v>
      </c>
      <c r="M18" s="87">
        <f>VLOOKUP($A18,'YTD Raw Data'!$B:$Q,16,FALSE)</f>
        <v>5.2128049832248502</v>
      </c>
    </row>
    <row r="19" spans="1:13" x14ac:dyDescent="0.25">
      <c r="A19" s="26" t="s">
        <v>27</v>
      </c>
      <c r="B19" s="62">
        <f>VLOOKUP($A19,'YTD Raw Data'!$B:$Q,5,FALSE)</f>
        <v>50.717184798662799</v>
      </c>
      <c r="C19" s="58">
        <f>VLOOKUP($A19,'YTD Raw Data'!$B:$Q,6,FALSE)</f>
        <v>51.940635054965902</v>
      </c>
      <c r="D19" s="59">
        <f>VLOOKUP($A19,'YTD Raw Data'!$B:$Q,7,FALSE)</f>
        <v>121.72174468736399</v>
      </c>
      <c r="E19" s="59">
        <f>VLOOKUP($A19,'YTD Raw Data'!$B:$Q,8,FALSE)</f>
        <v>103.654795823605</v>
      </c>
      <c r="F19" s="59">
        <f>VLOOKUP($A19,'YTD Raw Data'!$B:$Q,9,FALSE)</f>
        <v>61.733842193247</v>
      </c>
      <c r="G19" s="59">
        <f>VLOOKUP($A19,'YTD Raw Data'!$B:$Q,10,FALSE)</f>
        <v>53.838959215709103</v>
      </c>
      <c r="H19" s="58">
        <f>VLOOKUP($A19,'YTD Raw Data'!$B:$Q,11,FALSE)</f>
        <v>-2.3554780472137802</v>
      </c>
      <c r="I19" s="58">
        <f>VLOOKUP($A19,'YTD Raw Data'!$B:$Q,12,FALSE)</f>
        <v>17.429920844669802</v>
      </c>
      <c r="J19" s="58">
        <f>VLOOKUP($A19,'YTD Raw Data'!$B:$Q,13,FALSE)</f>
        <v>14.663884838313001</v>
      </c>
      <c r="K19" s="58">
        <f>VLOOKUP($A19,'YTD Raw Data'!$B:$Q,14,FALSE)</f>
        <v>16.3539972928594</v>
      </c>
      <c r="L19" s="58">
        <f>VLOOKUP($A19,'YTD Raw Data'!$B:$Q,15,FALSE)</f>
        <v>1.47397103885813</v>
      </c>
      <c r="M19" s="87">
        <f>VLOOKUP($A19,'YTD Raw Data'!$B:$Q,16,FALSE)</f>
        <v>-0.91622607259823796</v>
      </c>
    </row>
    <row r="20" spans="1:13" x14ac:dyDescent="0.25">
      <c r="A20" s="26" t="s">
        <v>26</v>
      </c>
      <c r="B20" s="62">
        <f>VLOOKUP($A20,'YTD Raw Data'!$B:$Q,5,FALSE)</f>
        <v>40.224874816200497</v>
      </c>
      <c r="C20" s="58">
        <f>VLOOKUP($A20,'YTD Raw Data'!$B:$Q,6,FALSE)</f>
        <v>30.0777835941877</v>
      </c>
      <c r="D20" s="59">
        <f>VLOOKUP($A20,'YTD Raw Data'!$B:$Q,7,FALSE)</f>
        <v>141.84780756692101</v>
      </c>
      <c r="E20" s="59">
        <f>VLOOKUP($A20,'YTD Raw Data'!$B:$Q,8,FALSE)</f>
        <v>120.540179484623</v>
      </c>
      <c r="F20" s="59">
        <f>VLOOKUP($A20,'YTD Raw Data'!$B:$Q,9,FALSE)</f>
        <v>57.058103023319397</v>
      </c>
      <c r="G20" s="59">
        <f>VLOOKUP($A20,'YTD Raw Data'!$B:$Q,10,FALSE)</f>
        <v>36.255814329430699</v>
      </c>
      <c r="H20" s="58">
        <f>VLOOKUP($A20,'YTD Raw Data'!$B:$Q,11,FALSE)</f>
        <v>33.7361667299635</v>
      </c>
      <c r="I20" s="58">
        <f>VLOOKUP($A20,'YTD Raw Data'!$B:$Q,12,FALSE)</f>
        <v>17.676784764549001</v>
      </c>
      <c r="J20" s="58">
        <f>VLOOKUP($A20,'YTD Raw Data'!$B:$Q,13,FALSE)</f>
        <v>57.376421075177603</v>
      </c>
      <c r="K20" s="58">
        <f>VLOOKUP($A20,'YTD Raw Data'!$B:$Q,14,FALSE)</f>
        <v>63.146854765632803</v>
      </c>
      <c r="L20" s="58">
        <f>VLOOKUP($A20,'YTD Raw Data'!$B:$Q,15,FALSE)</f>
        <v>3.66664437469877</v>
      </c>
      <c r="M20" s="87">
        <f>VLOOKUP($A20,'YTD Raw Data'!$B:$Q,16,FALSE)</f>
        <v>38.639796364305397</v>
      </c>
    </row>
    <row r="21" spans="1:13" x14ac:dyDescent="0.25">
      <c r="B21" s="25"/>
      <c r="C21" s="60"/>
      <c r="D21" s="61"/>
      <c r="E21" s="61"/>
      <c r="F21" s="61"/>
      <c r="G21" s="61"/>
      <c r="H21" s="60"/>
      <c r="I21" s="60"/>
      <c r="J21" s="60"/>
      <c r="K21" s="60"/>
      <c r="L21" s="60"/>
      <c r="M21" s="88"/>
    </row>
    <row r="22" spans="1:13" x14ac:dyDescent="0.25">
      <c r="A22" s="24" t="s">
        <v>17</v>
      </c>
      <c r="B22" s="62">
        <f>VLOOKUP($A22,'YTD Raw Data'!$B:$Q,5,FALSE)</f>
        <v>52.278038145457899</v>
      </c>
      <c r="C22" s="58">
        <f>VLOOKUP($A22,'YTD Raw Data'!$B:$Q,6,FALSE)</f>
        <v>47.294028759188599</v>
      </c>
      <c r="D22" s="59">
        <f>VLOOKUP($A22,'YTD Raw Data'!$B:$Q,7,FALSE)</f>
        <v>101.95354724728401</v>
      </c>
      <c r="E22" s="59">
        <f>VLOOKUP($A22,'YTD Raw Data'!$B:$Q,8,FALSE)</f>
        <v>84.137045423626404</v>
      </c>
      <c r="F22" s="59">
        <f>VLOOKUP($A22,'YTD Raw Data'!$B:$Q,9,FALSE)</f>
        <v>53.299314320582702</v>
      </c>
      <c r="G22" s="59">
        <f>VLOOKUP($A22,'YTD Raw Data'!$B:$Q,10,FALSE)</f>
        <v>39.791798459781504</v>
      </c>
      <c r="H22" s="58">
        <f>VLOOKUP($A22,'YTD Raw Data'!$B:$Q,11,FALSE)</f>
        <v>10.5383481108087</v>
      </c>
      <c r="I22" s="58">
        <f>VLOOKUP($A22,'YTD Raw Data'!$B:$Q,12,FALSE)</f>
        <v>21.175573415910101</v>
      </c>
      <c r="J22" s="58">
        <f>VLOOKUP($A22,'YTD Raw Data'!$B:$Q,13,FALSE)</f>
        <v>33.945477167747299</v>
      </c>
      <c r="K22" s="58">
        <f>VLOOKUP($A22,'YTD Raw Data'!$B:$Q,14,FALSE)</f>
        <v>36.630331320760398</v>
      </c>
      <c r="L22" s="58">
        <f>VLOOKUP($A22,'YTD Raw Data'!$B:$Q,15,FALSE)</f>
        <v>2.00443808166118</v>
      </c>
      <c r="M22" s="87">
        <f>VLOOKUP($A22,'YTD Raw Data'!$B:$Q,16,FALSE)</f>
        <v>12.754020855180899</v>
      </c>
    </row>
    <row r="23" spans="1:13" x14ac:dyDescent="0.25">
      <c r="A23" s="26" t="s">
        <v>47</v>
      </c>
      <c r="B23" s="62">
        <f>VLOOKUP($A23,'YTD Raw Data'!$B:$Q,5,FALSE)</f>
        <v>49.291105200997002</v>
      </c>
      <c r="C23" s="58">
        <f>VLOOKUP($A23,'YTD Raw Data'!$B:$Q,6,FALSE)</f>
        <v>45.755009910772301</v>
      </c>
      <c r="D23" s="59">
        <f>VLOOKUP($A23,'YTD Raw Data'!$B:$Q,7,FALSE)</f>
        <v>98.995425860772997</v>
      </c>
      <c r="E23" s="59">
        <f>VLOOKUP($A23,'YTD Raw Data'!$B:$Q,8,FALSE)</f>
        <v>84.670783253155193</v>
      </c>
      <c r="F23" s="59">
        <f>VLOOKUP($A23,'YTD Raw Data'!$B:$Q,9,FALSE)</f>
        <v>48.795939505208601</v>
      </c>
      <c r="G23" s="59">
        <f>VLOOKUP($A23,'YTD Raw Data'!$B:$Q,10,FALSE)</f>
        <v>38.7411252690098</v>
      </c>
      <c r="H23" s="58">
        <f>VLOOKUP($A23,'YTD Raw Data'!$B:$Q,11,FALSE)</f>
        <v>7.7283237335549302</v>
      </c>
      <c r="I23" s="58">
        <f>VLOOKUP($A23,'YTD Raw Data'!$B:$Q,12,FALSE)</f>
        <v>16.918046647553499</v>
      </c>
      <c r="J23" s="58">
        <f>VLOOKUP($A23,'YTD Raw Data'!$B:$Q,13,FALSE)</f>
        <v>25.953851795425201</v>
      </c>
      <c r="K23" s="58">
        <f>VLOOKUP($A23,'YTD Raw Data'!$B:$Q,14,FALSE)</f>
        <v>26.850884667787401</v>
      </c>
      <c r="L23" s="58">
        <f>VLOOKUP($A23,'YTD Raw Data'!$B:$Q,15,FALSE)</f>
        <v>0.71219169527199599</v>
      </c>
      <c r="M23" s="87">
        <f>VLOOKUP($A23,'YTD Raw Data'!$B:$Q,16,FALSE)</f>
        <v>8.4955559086410393</v>
      </c>
    </row>
    <row r="24" spans="1:13" x14ac:dyDescent="0.25">
      <c r="A24" s="26" t="s">
        <v>40</v>
      </c>
      <c r="B24" s="62">
        <f>VLOOKUP($A24,'YTD Raw Data'!$B:$Q,5,FALSE)</f>
        <v>56.001637862871299</v>
      </c>
      <c r="C24" s="58">
        <f>VLOOKUP($A24,'YTD Raw Data'!$B:$Q,6,FALSE)</f>
        <v>49.771642662791798</v>
      </c>
      <c r="D24" s="59">
        <f>VLOOKUP($A24,'YTD Raw Data'!$B:$Q,7,FALSE)</f>
        <v>105.333646962125</v>
      </c>
      <c r="E24" s="59">
        <f>VLOOKUP($A24,'YTD Raw Data'!$B:$Q,8,FALSE)</f>
        <v>91.684093456445893</v>
      </c>
      <c r="F24" s="59">
        <f>VLOOKUP($A24,'YTD Raw Data'!$B:$Q,9,FALSE)</f>
        <v>58.988567519484903</v>
      </c>
      <c r="G24" s="59">
        <f>VLOOKUP($A24,'YTD Raw Data'!$B:$Q,10,FALSE)</f>
        <v>45.6326793737624</v>
      </c>
      <c r="H24" s="58">
        <f>VLOOKUP($A24,'YTD Raw Data'!$B:$Q,11,FALSE)</f>
        <v>12.5171580980124</v>
      </c>
      <c r="I24" s="58">
        <f>VLOOKUP($A24,'YTD Raw Data'!$B:$Q,12,FALSE)</f>
        <v>14.8875917196735</v>
      </c>
      <c r="J24" s="58">
        <f>VLOOKUP($A24,'YTD Raw Data'!$B:$Q,13,FALSE)</f>
        <v>29.268253210224099</v>
      </c>
      <c r="K24" s="58">
        <f>VLOOKUP($A24,'YTD Raw Data'!$B:$Q,14,FALSE)</f>
        <v>30.422877977134501</v>
      </c>
      <c r="L24" s="58">
        <f>VLOOKUP($A24,'YTD Raw Data'!$B:$Q,15,FALSE)</f>
        <v>0.89320056412667204</v>
      </c>
      <c r="M24" s="87">
        <f>VLOOKUP($A24,'YTD Raw Data'!$B:$Q,16,FALSE)</f>
        <v>13.5221619888832</v>
      </c>
    </row>
    <row r="25" spans="1:13" x14ac:dyDescent="0.25">
      <c r="A25" s="26" t="s">
        <v>39</v>
      </c>
      <c r="B25" s="62">
        <f>VLOOKUP($A25,'YTD Raw Data'!$B:$Q,5,FALSE)</f>
        <v>47.895967270601901</v>
      </c>
      <c r="C25" s="58">
        <f>VLOOKUP($A25,'YTD Raw Data'!$B:$Q,6,FALSE)</f>
        <v>41.0462226640159</v>
      </c>
      <c r="D25" s="59">
        <f>VLOOKUP($A25,'YTD Raw Data'!$B:$Q,7,FALSE)</f>
        <v>98.216199206833394</v>
      </c>
      <c r="E25" s="59">
        <f>VLOOKUP($A25,'YTD Raw Data'!$B:$Q,8,FALSE)</f>
        <v>74.834235393836593</v>
      </c>
      <c r="F25" s="59">
        <f>VLOOKUP($A25,'YTD Raw Data'!$B:$Q,9,FALSE)</f>
        <v>47.041598626534103</v>
      </c>
      <c r="G25" s="59">
        <f>VLOOKUP($A25,'YTD Raw Data'!$B:$Q,10,FALSE)</f>
        <v>30.7166268886679</v>
      </c>
      <c r="H25" s="58">
        <f>VLOOKUP($A25,'YTD Raw Data'!$B:$Q,11,FALSE)</f>
        <v>16.687880545439398</v>
      </c>
      <c r="I25" s="58">
        <f>VLOOKUP($A25,'YTD Raw Data'!$B:$Q,12,FALSE)</f>
        <v>31.245009306158401</v>
      </c>
      <c r="J25" s="58">
        <f>VLOOKUP($A25,'YTD Raw Data'!$B:$Q,13,FALSE)</f>
        <v>53.147019681021099</v>
      </c>
      <c r="K25" s="58">
        <f>VLOOKUP($A25,'YTD Raw Data'!$B:$Q,14,FALSE)</f>
        <v>56.283032211268598</v>
      </c>
      <c r="L25" s="58">
        <f>VLOOKUP($A25,'YTD Raw Data'!$B:$Q,15,FALSE)</f>
        <v>2.04771371769383</v>
      </c>
      <c r="M25" s="87">
        <f>VLOOKUP($A25,'YTD Raw Data'!$B:$Q,16,FALSE)</f>
        <v>19.077314282254601</v>
      </c>
    </row>
    <row r="26" spans="1:13" x14ac:dyDescent="0.25">
      <c r="A26" s="26" t="s">
        <v>38</v>
      </c>
      <c r="B26" s="62">
        <f>VLOOKUP($A26,'YTD Raw Data'!$B:$Q,5,FALSE)</f>
        <v>55.194308145240399</v>
      </c>
      <c r="C26" s="58">
        <f>VLOOKUP($A26,'YTD Raw Data'!$B:$Q,6,FALSE)</f>
        <v>49.860272336318403</v>
      </c>
      <c r="D26" s="59">
        <f>VLOOKUP($A26,'YTD Raw Data'!$B:$Q,7,FALSE)</f>
        <v>93.064574584096306</v>
      </c>
      <c r="E26" s="59">
        <f>VLOOKUP($A26,'YTD Raw Data'!$B:$Q,8,FALSE)</f>
        <v>79.719602140314805</v>
      </c>
      <c r="F26" s="59">
        <f>VLOOKUP($A26,'YTD Raw Data'!$B:$Q,9,FALSE)</f>
        <v>51.366348070003198</v>
      </c>
      <c r="G26" s="59">
        <f>VLOOKUP($A26,'YTD Raw Data'!$B:$Q,10,FALSE)</f>
        <v>39.7484107325905</v>
      </c>
      <c r="H26" s="58">
        <f>VLOOKUP($A26,'YTD Raw Data'!$B:$Q,11,FALSE)</f>
        <v>10.697967658384901</v>
      </c>
      <c r="I26" s="58">
        <f>VLOOKUP($A26,'YTD Raw Data'!$B:$Q,12,FALSE)</f>
        <v>16.739888415766199</v>
      </c>
      <c r="J26" s="58">
        <f>VLOOKUP($A26,'YTD Raw Data'!$B:$Q,13,FALSE)</f>
        <v>29.2286839229196</v>
      </c>
      <c r="K26" s="58">
        <f>VLOOKUP($A26,'YTD Raw Data'!$B:$Q,14,FALSE)</f>
        <v>35.2105452895144</v>
      </c>
      <c r="L26" s="58">
        <f>VLOOKUP($A26,'YTD Raw Data'!$B:$Q,15,FALSE)</f>
        <v>4.6288959888833903</v>
      </c>
      <c r="M26" s="87">
        <f>VLOOKUP($A26,'YTD Raw Data'!$B:$Q,16,FALSE)</f>
        <v>15.8220614430994</v>
      </c>
    </row>
    <row r="27" spans="1:13" x14ac:dyDescent="0.25">
      <c r="A27" s="26" t="s">
        <v>35</v>
      </c>
      <c r="B27" s="62">
        <f>VLOOKUP($A27,'YTD Raw Data'!$B:$Q,5,FALSE)</f>
        <v>52.250029066387597</v>
      </c>
      <c r="C27" s="58">
        <f>VLOOKUP($A27,'YTD Raw Data'!$B:$Q,6,FALSE)</f>
        <v>45.343364514500998</v>
      </c>
      <c r="D27" s="59">
        <f>VLOOKUP($A27,'YTD Raw Data'!$B:$Q,7,FALSE)</f>
        <v>90.090324569845507</v>
      </c>
      <c r="E27" s="59">
        <f>VLOOKUP($A27,'YTD Raw Data'!$B:$Q,8,FALSE)</f>
        <v>73.148427186602106</v>
      </c>
      <c r="F27" s="59">
        <f>VLOOKUP($A27,'YTD Raw Data'!$B:$Q,9,FALSE)</f>
        <v>47.072220773747198</v>
      </c>
      <c r="G27" s="59">
        <f>VLOOKUP($A27,'YTD Raw Data'!$B:$Q,10,FALSE)</f>
        <v>33.167957975845297</v>
      </c>
      <c r="H27" s="58">
        <f>VLOOKUP($A27,'YTD Raw Data'!$B:$Q,11,FALSE)</f>
        <v>15.231918993743401</v>
      </c>
      <c r="I27" s="58">
        <f>VLOOKUP($A27,'YTD Raw Data'!$B:$Q,12,FALSE)</f>
        <v>23.160986551391499</v>
      </c>
      <c r="J27" s="58">
        <f>VLOOKUP($A27,'YTD Raw Data'!$B:$Q,13,FALSE)</f>
        <v>41.920768254794801</v>
      </c>
      <c r="K27" s="58">
        <f>VLOOKUP($A27,'YTD Raw Data'!$B:$Q,14,FALSE)</f>
        <v>43.268333442035903</v>
      </c>
      <c r="L27" s="58">
        <f>VLOOKUP($A27,'YTD Raw Data'!$B:$Q,15,FALSE)</f>
        <v>0.949519371838358</v>
      </c>
      <c r="M27" s="87">
        <f>VLOOKUP($A27,'YTD Raw Data'!$B:$Q,16,FALSE)</f>
        <v>16.3260683871301</v>
      </c>
    </row>
    <row r="28" spans="1:13" x14ac:dyDescent="0.25">
      <c r="A28" s="26" t="s">
        <v>36</v>
      </c>
      <c r="B28" s="62">
        <f>VLOOKUP($A28,'YTD Raw Data'!$B:$Q,5,FALSE)</f>
        <v>65.563457890704598</v>
      </c>
      <c r="C28" s="58">
        <f>VLOOKUP($A28,'YTD Raw Data'!$B:$Q,6,FALSE)</f>
        <v>61.048713883016198</v>
      </c>
      <c r="D28" s="59">
        <f>VLOOKUP($A28,'YTD Raw Data'!$B:$Q,7,FALSE)</f>
        <v>136.47765644282899</v>
      </c>
      <c r="E28" s="59">
        <f>VLOOKUP($A28,'YTD Raw Data'!$B:$Q,8,FALSE)</f>
        <v>102.578074347967</v>
      </c>
      <c r="F28" s="59">
        <f>VLOOKUP($A28,'YTD Raw Data'!$B:$Q,9,FALSE)</f>
        <v>89.479470812115096</v>
      </c>
      <c r="G28" s="59">
        <f>VLOOKUP($A28,'YTD Raw Data'!$B:$Q,10,FALSE)</f>
        <v>62.622595115398099</v>
      </c>
      <c r="H28" s="58">
        <f>VLOOKUP($A28,'YTD Raw Data'!$B:$Q,11,FALSE)</f>
        <v>7.3953138739987301</v>
      </c>
      <c r="I28" s="58">
        <f>VLOOKUP($A28,'YTD Raw Data'!$B:$Q,12,FALSE)</f>
        <v>33.047590638002603</v>
      </c>
      <c r="J28" s="58">
        <f>VLOOKUP($A28,'YTD Raw Data'!$B:$Q,13,FALSE)</f>
        <v>42.886877567475899</v>
      </c>
      <c r="K28" s="58">
        <f>VLOOKUP($A28,'YTD Raw Data'!$B:$Q,14,FALSE)</f>
        <v>53.6178683594202</v>
      </c>
      <c r="L28" s="58">
        <f>VLOOKUP($A28,'YTD Raw Data'!$B:$Q,15,FALSE)</f>
        <v>7.5101303735024603</v>
      </c>
      <c r="M28" s="87">
        <f>VLOOKUP($A28,'YTD Raw Data'!$B:$Q,16,FALSE)</f>
        <v>15.4608419609682</v>
      </c>
    </row>
    <row r="29" spans="1:13" x14ac:dyDescent="0.25">
      <c r="A29" s="26"/>
      <c r="B29" s="25"/>
      <c r="C29" s="60"/>
      <c r="D29" s="61"/>
      <c r="E29" s="61"/>
      <c r="F29" s="61"/>
      <c r="G29" s="61"/>
      <c r="H29" s="60"/>
      <c r="I29" s="60"/>
      <c r="J29" s="60"/>
      <c r="K29" s="60"/>
      <c r="L29" s="60"/>
      <c r="M29" s="88"/>
    </row>
    <row r="30" spans="1:13" x14ac:dyDescent="0.25">
      <c r="A30" s="24" t="s">
        <v>48</v>
      </c>
      <c r="B30" s="62">
        <f>VLOOKUP($A30,'YTD Raw Data'!$B:$Q,5,FALSE)</f>
        <v>55.9781462422971</v>
      </c>
      <c r="C30" s="58">
        <f>VLOOKUP($A30,'YTD Raw Data'!$B:$Q,6,FALSE)</f>
        <v>48.054763334333998</v>
      </c>
      <c r="D30" s="59">
        <f>VLOOKUP($A30,'YTD Raw Data'!$B:$Q,7,FALSE)</f>
        <v>94.014660240230896</v>
      </c>
      <c r="E30" s="59">
        <f>VLOOKUP($A30,'YTD Raw Data'!$B:$Q,8,FALSE)</f>
        <v>84.358822002816396</v>
      </c>
      <c r="F30" s="59">
        <f>VLOOKUP($A30,'YTD Raw Data'!$B:$Q,9,FALSE)</f>
        <v>52.627663998475299</v>
      </c>
      <c r="G30" s="59">
        <f>VLOOKUP($A30,'YTD Raw Data'!$B:$Q,10,FALSE)</f>
        <v>40.538432265085497</v>
      </c>
      <c r="H30" s="58">
        <f>VLOOKUP($A30,'YTD Raw Data'!$B:$Q,11,FALSE)</f>
        <v>16.488236250041101</v>
      </c>
      <c r="I30" s="58">
        <f>VLOOKUP($A30,'YTD Raw Data'!$B:$Q,12,FALSE)</f>
        <v>11.446151105680499</v>
      </c>
      <c r="J30" s="58">
        <f>VLOOKUP($A30,'YTD Raw Data'!$B:$Q,13,FALSE)</f>
        <v>29.821655791563</v>
      </c>
      <c r="K30" s="58">
        <f>VLOOKUP($A30,'YTD Raw Data'!$B:$Q,14,FALSE)</f>
        <v>27.8096344825749</v>
      </c>
      <c r="L30" s="58">
        <f>VLOOKUP($A30,'YTD Raw Data'!$B:$Q,15,FALSE)</f>
        <v>-1.5498348844190899</v>
      </c>
      <c r="M30" s="87">
        <f>VLOOKUP($A30,'YTD Raw Data'!$B:$Q,16,FALSE)</f>
        <v>14.682860928393399</v>
      </c>
    </row>
    <row r="31" spans="1:13" x14ac:dyDescent="0.25">
      <c r="A31" s="24"/>
      <c r="B31" s="25"/>
      <c r="C31" s="60"/>
      <c r="D31" s="61"/>
      <c r="E31" s="61"/>
      <c r="F31" s="61"/>
      <c r="G31" s="61"/>
      <c r="H31" s="60"/>
      <c r="I31" s="60"/>
      <c r="J31" s="60"/>
      <c r="K31" s="60"/>
      <c r="L31" s="60"/>
      <c r="M31" s="88"/>
    </row>
    <row r="32" spans="1:13" x14ac:dyDescent="0.25">
      <c r="A32" s="24" t="s">
        <v>49</v>
      </c>
      <c r="B32" s="62">
        <f>VLOOKUP($A32,'YTD Raw Data'!$B:$Q,5,FALSE)</f>
        <v>62.667860672303298</v>
      </c>
      <c r="C32" s="58">
        <f>VLOOKUP($A32,'YTD Raw Data'!$B:$Q,6,FALSE)</f>
        <v>55.969908007450996</v>
      </c>
      <c r="D32" s="59">
        <f>VLOOKUP($A32,'YTD Raw Data'!$B:$Q,7,FALSE)</f>
        <v>102.403889383424</v>
      </c>
      <c r="E32" s="59">
        <f>VLOOKUP($A32,'YTD Raw Data'!$B:$Q,8,FALSE)</f>
        <v>79.639854490603497</v>
      </c>
      <c r="F32" s="59">
        <f>VLOOKUP($A32,'YTD Raw Data'!$B:$Q,9,FALSE)</f>
        <v>64.174326721823803</v>
      </c>
      <c r="G32" s="59">
        <f>VLOOKUP($A32,'YTD Raw Data'!$B:$Q,10,FALSE)</f>
        <v>44.574353295658597</v>
      </c>
      <c r="H32" s="58">
        <f>VLOOKUP($A32,'YTD Raw Data'!$B:$Q,11,FALSE)</f>
        <v>11.9670603424265</v>
      </c>
      <c r="I32" s="58">
        <f>VLOOKUP($A32,'YTD Raw Data'!$B:$Q,12,FALSE)</f>
        <v>28.583722356632901</v>
      </c>
      <c r="J32" s="58">
        <f>VLOOKUP($A32,'YTD Raw Data'!$B:$Q,13,FALSE)</f>
        <v>43.971414001589402</v>
      </c>
      <c r="K32" s="58">
        <f>VLOOKUP($A32,'YTD Raw Data'!$B:$Q,14,FALSE)</f>
        <v>46.2258086524525</v>
      </c>
      <c r="L32" s="58">
        <f>VLOOKUP($A32,'YTD Raw Data'!$B:$Q,15,FALSE)</f>
        <v>1.5658626863512199</v>
      </c>
      <c r="M32" s="87">
        <f>VLOOKUP($A32,'YTD Raw Data'!$B:$Q,16,FALSE)</f>
        <v>13.7203107613329</v>
      </c>
    </row>
    <row r="33" spans="1:13" x14ac:dyDescent="0.25">
      <c r="A33" s="26" t="s">
        <v>34</v>
      </c>
      <c r="B33" s="62">
        <f>VLOOKUP($A33,'YTD Raw Data'!$B:$Q,5,FALSE)</f>
        <v>66.938507868661304</v>
      </c>
      <c r="C33" s="58">
        <f>VLOOKUP($A33,'YTD Raw Data'!$B:$Q,6,FALSE)</f>
        <v>67.128622738633098</v>
      </c>
      <c r="D33" s="59">
        <f>VLOOKUP($A33,'YTD Raw Data'!$B:$Q,7,FALSE)</f>
        <v>83.731180503048805</v>
      </c>
      <c r="E33" s="59">
        <f>VLOOKUP($A33,'YTD Raw Data'!$B:$Q,8,FALSE)</f>
        <v>71.031153474237499</v>
      </c>
      <c r="F33" s="59">
        <f>VLOOKUP($A33,'YTD Raw Data'!$B:$Q,9,FALSE)</f>
        <v>56.048402849556297</v>
      </c>
      <c r="G33" s="59">
        <f>VLOOKUP($A33,'YTD Raw Data'!$B:$Q,10,FALSE)</f>
        <v>47.682235042620398</v>
      </c>
      <c r="H33" s="58">
        <f>VLOOKUP($A33,'YTD Raw Data'!$B:$Q,11,FALSE)</f>
        <v>-0.28320984732850302</v>
      </c>
      <c r="I33" s="58">
        <f>VLOOKUP($A33,'YTD Raw Data'!$B:$Q,12,FALSE)</f>
        <v>17.879516814291101</v>
      </c>
      <c r="J33" s="58">
        <f>VLOOKUP($A33,'YTD Raw Data'!$B:$Q,13,FALSE)</f>
        <v>17.545670414689798</v>
      </c>
      <c r="K33" s="58">
        <f>VLOOKUP($A33,'YTD Raw Data'!$B:$Q,14,FALSE)</f>
        <v>20.16635694412</v>
      </c>
      <c r="L33" s="58">
        <f>VLOOKUP($A33,'YTD Raw Data'!$B:$Q,15,FALSE)</f>
        <v>2.2295049406623901</v>
      </c>
      <c r="M33" s="87">
        <f>VLOOKUP($A33,'YTD Raw Data'!$B:$Q,16,FALSE)</f>
        <v>1.9399809157952601</v>
      </c>
    </row>
    <row r="34" spans="1:13" x14ac:dyDescent="0.25">
      <c r="A34" s="26" t="s">
        <v>31</v>
      </c>
      <c r="B34" s="62">
        <f>VLOOKUP($A34,'YTD Raw Data'!$B:$Q,5,FALSE)</f>
        <v>60.839571337172103</v>
      </c>
      <c r="C34" s="58">
        <f>VLOOKUP($A34,'YTD Raw Data'!$B:$Q,6,FALSE)</f>
        <v>45.2205220237662</v>
      </c>
      <c r="D34" s="59">
        <f>VLOOKUP($A34,'YTD Raw Data'!$B:$Q,7,FALSE)</f>
        <v>134.89898522224399</v>
      </c>
      <c r="E34" s="59">
        <f>VLOOKUP($A34,'YTD Raw Data'!$B:$Q,8,FALSE)</f>
        <v>100.489421439675</v>
      </c>
      <c r="F34" s="59">
        <f>VLOOKUP($A34,'YTD Raw Data'!$B:$Q,9,FALSE)</f>
        <v>82.071964347408795</v>
      </c>
      <c r="G34" s="59">
        <f>VLOOKUP($A34,'YTD Raw Data'!$B:$Q,10,FALSE)</f>
        <v>45.441840953683801</v>
      </c>
      <c r="H34" s="58">
        <f>VLOOKUP($A34,'YTD Raw Data'!$B:$Q,11,FALSE)</f>
        <v>34.539736859289299</v>
      </c>
      <c r="I34" s="58">
        <f>VLOOKUP($A34,'YTD Raw Data'!$B:$Q,12,FALSE)</f>
        <v>34.241976209630202</v>
      </c>
      <c r="J34" s="58">
        <f>VLOOKUP($A34,'YTD Raw Data'!$B:$Q,13,FALSE)</f>
        <v>80.6088015471463</v>
      </c>
      <c r="K34" s="58">
        <f>VLOOKUP($A34,'YTD Raw Data'!$B:$Q,14,FALSE)</f>
        <v>78.3838538625333</v>
      </c>
      <c r="L34" s="58">
        <f>VLOOKUP($A34,'YTD Raw Data'!$B:$Q,15,FALSE)</f>
        <v>-1.23191542469328</v>
      </c>
      <c r="M34" s="87">
        <f>VLOOKUP($A34,'YTD Raw Data'!$B:$Q,16,FALSE)</f>
        <v>32.882321088577903</v>
      </c>
    </row>
    <row r="35" spans="1:13" x14ac:dyDescent="0.25">
      <c r="A35" s="26" t="s">
        <v>32</v>
      </c>
      <c r="B35" s="62">
        <f>VLOOKUP($A35,'YTD Raw Data'!$B:$Q,5,FALSE)</f>
        <v>61.373806305166497</v>
      </c>
      <c r="C35" s="58">
        <f>VLOOKUP($A35,'YTD Raw Data'!$B:$Q,6,FALSE)</f>
        <v>55.546807874780498</v>
      </c>
      <c r="D35" s="59">
        <f>VLOOKUP($A35,'YTD Raw Data'!$B:$Q,7,FALSE)</f>
        <v>98.725948980553298</v>
      </c>
      <c r="E35" s="59">
        <f>VLOOKUP($A35,'YTD Raw Data'!$B:$Q,8,FALSE)</f>
        <v>76.554095629761207</v>
      </c>
      <c r="F35" s="59">
        <f>VLOOKUP($A35,'YTD Raw Data'!$B:$Q,9,FALSE)</f>
        <v>60.5918727002624</v>
      </c>
      <c r="G35" s="59">
        <f>VLOOKUP($A35,'YTD Raw Data'!$B:$Q,10,FALSE)</f>
        <v>42.523356419739201</v>
      </c>
      <c r="H35" s="58">
        <f>VLOOKUP($A35,'YTD Raw Data'!$B:$Q,11,FALSE)</f>
        <v>10.4902489509782</v>
      </c>
      <c r="I35" s="58">
        <f>VLOOKUP($A35,'YTD Raw Data'!$B:$Q,12,FALSE)</f>
        <v>28.962334631999099</v>
      </c>
      <c r="J35" s="58">
        <f>VLOOKUP($A35,'YTD Raw Data'!$B:$Q,13,FALSE)</f>
        <v>42.4908045878894</v>
      </c>
      <c r="K35" s="58">
        <f>VLOOKUP($A35,'YTD Raw Data'!$B:$Q,14,FALSE)</f>
        <v>47.266580667543302</v>
      </c>
      <c r="L35" s="58">
        <f>VLOOKUP($A35,'YTD Raw Data'!$B:$Q,15,FALSE)</f>
        <v>3.3516380888340902</v>
      </c>
      <c r="M35" s="87">
        <f>VLOOKUP($A35,'YTD Raw Data'!$B:$Q,16,FALSE)</f>
        <v>14.1934822192668</v>
      </c>
    </row>
    <row r="36" spans="1:13" x14ac:dyDescent="0.25">
      <c r="A36" s="26" t="s">
        <v>33</v>
      </c>
      <c r="B36" s="62">
        <f>VLOOKUP($A36,'YTD Raw Data'!$B:$Q,5,FALSE)</f>
        <v>62.487001733102197</v>
      </c>
      <c r="C36" s="58">
        <f>VLOOKUP($A36,'YTD Raw Data'!$B:$Q,6,FALSE)</f>
        <v>57.459272097053699</v>
      </c>
      <c r="D36" s="59">
        <f>VLOOKUP($A36,'YTD Raw Data'!$B:$Q,7,FALSE)</f>
        <v>92.502011122359306</v>
      </c>
      <c r="E36" s="59">
        <f>VLOOKUP($A36,'YTD Raw Data'!$B:$Q,8,FALSE)</f>
        <v>76.415915918642199</v>
      </c>
      <c r="F36" s="59">
        <f>VLOOKUP($A36,'YTD Raw Data'!$B:$Q,9,FALSE)</f>
        <v>57.801733293183098</v>
      </c>
      <c r="G36" s="59">
        <f>VLOOKUP($A36,'YTD Raw Data'!$B:$Q,10,FALSE)</f>
        <v>43.908029053148397</v>
      </c>
      <c r="H36" s="58">
        <f>VLOOKUP($A36,'YTD Raw Data'!$B:$Q,11,FALSE)</f>
        <v>8.7500754056825691</v>
      </c>
      <c r="I36" s="58">
        <f>VLOOKUP($A36,'YTD Raw Data'!$B:$Q,12,FALSE)</f>
        <v>21.0507130750659</v>
      </c>
      <c r="J36" s="58">
        <f>VLOOKUP($A36,'YTD Raw Data'!$B:$Q,13,FALSE)</f>
        <v>31.6427417482507</v>
      </c>
      <c r="K36" s="58">
        <f>VLOOKUP($A36,'YTD Raw Data'!$B:$Q,14,FALSE)</f>
        <v>31.6427417482507</v>
      </c>
      <c r="L36" s="58">
        <f>VLOOKUP($A36,'YTD Raw Data'!$B:$Q,15,FALSE)</f>
        <v>0</v>
      </c>
      <c r="M36" s="87">
        <f>VLOOKUP($A36,'YTD Raw Data'!$B:$Q,16,FALSE)</f>
        <v>8.7500754056825691</v>
      </c>
    </row>
    <row r="37" spans="1:13" x14ac:dyDescent="0.25">
      <c r="A37" s="26"/>
      <c r="B37" s="25"/>
      <c r="C37" s="60"/>
      <c r="D37" s="61"/>
      <c r="E37" s="61"/>
      <c r="F37" s="61"/>
      <c r="G37" s="61"/>
      <c r="H37" s="60"/>
      <c r="I37" s="60"/>
      <c r="J37" s="60"/>
      <c r="K37" s="60"/>
      <c r="L37" s="60"/>
      <c r="M37" s="88"/>
    </row>
    <row r="38" spans="1:13" x14ac:dyDescent="0.25">
      <c r="A38" s="24" t="s">
        <v>50</v>
      </c>
      <c r="B38" s="25"/>
      <c r="C38" s="60"/>
      <c r="D38" s="61"/>
      <c r="E38" s="61"/>
      <c r="F38" s="61"/>
      <c r="G38" s="61"/>
      <c r="H38" s="60"/>
      <c r="I38" s="60"/>
      <c r="J38" s="60"/>
      <c r="K38" s="60"/>
      <c r="L38" s="60"/>
      <c r="M38" s="88"/>
    </row>
    <row r="39" spans="1:13" x14ac:dyDescent="0.25">
      <c r="A39" s="26" t="s">
        <v>51</v>
      </c>
      <c r="B39" s="62">
        <f>VLOOKUP($A39,'YTD Raw Data'!$B:$Q,5,FALSE)</f>
        <v>62.367288645754599</v>
      </c>
      <c r="C39" s="58">
        <f>VLOOKUP($A39,'YTD Raw Data'!$B:$Q,6,FALSE)</f>
        <v>55.6159912291441</v>
      </c>
      <c r="D39" s="59">
        <f>VLOOKUP($A39,'YTD Raw Data'!$B:$Q,7,FALSE)</f>
        <v>107.304104201134</v>
      </c>
      <c r="E39" s="59">
        <f>VLOOKUP($A39,'YTD Raw Data'!$B:$Q,8,FALSE)</f>
        <v>84.299732989173293</v>
      </c>
      <c r="F39" s="59">
        <f>VLOOKUP($A39,'YTD Raw Data'!$B:$Q,9,FALSE)</f>
        <v>66.922660395862707</v>
      </c>
      <c r="G39" s="59">
        <f>VLOOKUP($A39,'YTD Raw Data'!$B:$Q,10,FALSE)</f>
        <v>46.884132105450597</v>
      </c>
      <c r="H39" s="58">
        <f>VLOOKUP($A39,'YTD Raw Data'!$B:$Q,11,FALSE)</f>
        <v>12.1391298930453</v>
      </c>
      <c r="I39" s="58">
        <f>VLOOKUP($A39,'YTD Raw Data'!$B:$Q,12,FALSE)</f>
        <v>27.288783008263302</v>
      </c>
      <c r="J39" s="58">
        <f>VLOOKUP($A39,'YTD Raw Data'!$B:$Q,13,FALSE)</f>
        <v>42.740533716912999</v>
      </c>
      <c r="K39" s="58">
        <f>VLOOKUP($A39,'YTD Raw Data'!$B:$Q,14,FALSE)</f>
        <v>43.005422639633203</v>
      </c>
      <c r="L39" s="58">
        <f>VLOOKUP($A39,'YTD Raw Data'!$B:$Q,15,FALSE)</f>
        <v>0.185573723050209</v>
      </c>
      <c r="M39" s="87">
        <f>VLOOKUP($A39,'YTD Raw Data'!$B:$Q,16,FALSE)</f>
        <v>12.347230651383899</v>
      </c>
    </row>
    <row r="40" spans="1:13" x14ac:dyDescent="0.25">
      <c r="A40" s="26" t="s">
        <v>52</v>
      </c>
      <c r="B40" s="62">
        <f>VLOOKUP($A40,'YTD Raw Data'!$B:$Q,5,FALSE)</f>
        <v>51.567128900094502</v>
      </c>
      <c r="C40" s="58">
        <f>VLOOKUP($A40,'YTD Raw Data'!$B:$Q,6,FALSE)</f>
        <v>52.940434919634399</v>
      </c>
      <c r="D40" s="59">
        <f>VLOOKUP($A40,'YTD Raw Data'!$B:$Q,7,FALSE)</f>
        <v>97.691398035111305</v>
      </c>
      <c r="E40" s="59">
        <f>VLOOKUP($A40,'YTD Raw Data'!$B:$Q,8,FALSE)</f>
        <v>84.058347422312096</v>
      </c>
      <c r="F40" s="59">
        <f>VLOOKUP($A40,'YTD Raw Data'!$B:$Q,9,FALSE)</f>
        <v>50.376649149070197</v>
      </c>
      <c r="G40" s="59">
        <f>VLOOKUP($A40,'YTD Raw Data'!$B:$Q,10,FALSE)</f>
        <v>44.500854711629302</v>
      </c>
      <c r="H40" s="58">
        <f>VLOOKUP($A40,'YTD Raw Data'!$B:$Q,11,FALSE)</f>
        <v>-2.5940588165257701</v>
      </c>
      <c r="I40" s="58">
        <f>VLOOKUP($A40,'YTD Raw Data'!$B:$Q,12,FALSE)</f>
        <v>16.218556551327602</v>
      </c>
      <c r="J40" s="58">
        <f>VLOOKUP($A40,'YTD Raw Data'!$B:$Q,13,FALSE)</f>
        <v>13.2037788386688</v>
      </c>
      <c r="K40" s="58">
        <f>VLOOKUP($A40,'YTD Raw Data'!$B:$Q,14,FALSE)</f>
        <v>13.2037788386688</v>
      </c>
      <c r="L40" s="58">
        <f>VLOOKUP($A40,'YTD Raw Data'!$B:$Q,15,FALSE)</f>
        <v>0</v>
      </c>
      <c r="M40" s="87">
        <f>VLOOKUP($A40,'YTD Raw Data'!$B:$Q,16,FALSE)</f>
        <v>-2.5940588165257701</v>
      </c>
    </row>
    <row r="41" spans="1:13" x14ac:dyDescent="0.25">
      <c r="A41" s="26" t="s">
        <v>53</v>
      </c>
      <c r="B41" s="62">
        <f>VLOOKUP($A41,'YTD Raw Data'!$B:$Q,5,FALSE)</f>
        <v>47.066227842254101</v>
      </c>
      <c r="C41" s="58">
        <f>VLOOKUP($A41,'YTD Raw Data'!$B:$Q,6,FALSE)</f>
        <v>46.6730180726369</v>
      </c>
      <c r="D41" s="59">
        <f>VLOOKUP($A41,'YTD Raw Data'!$B:$Q,7,FALSE)</f>
        <v>103.57403010525699</v>
      </c>
      <c r="E41" s="59">
        <f>VLOOKUP($A41,'YTD Raw Data'!$B:$Q,8,FALSE)</f>
        <v>90.394868308735198</v>
      </c>
      <c r="F41" s="59">
        <f>VLOOKUP($A41,'YTD Raw Data'!$B:$Q,9,FALSE)</f>
        <v>48.748388994745603</v>
      </c>
      <c r="G41" s="59">
        <f>VLOOKUP($A41,'YTD Raw Data'!$B:$Q,10,FALSE)</f>
        <v>42.190013222472402</v>
      </c>
      <c r="H41" s="58">
        <f>VLOOKUP($A41,'YTD Raw Data'!$B:$Q,11,FALSE)</f>
        <v>0.84247770093897201</v>
      </c>
      <c r="I41" s="58">
        <f>VLOOKUP($A41,'YTD Raw Data'!$B:$Q,12,FALSE)</f>
        <v>14.579546431231501</v>
      </c>
      <c r="J41" s="58">
        <f>VLOOKUP($A41,'YTD Raw Data'!$B:$Q,13,FALSE)</f>
        <v>15.544853559751701</v>
      </c>
      <c r="K41" s="58">
        <f>VLOOKUP($A41,'YTD Raw Data'!$B:$Q,14,FALSE)</f>
        <v>15.544853559751701</v>
      </c>
      <c r="L41" s="58">
        <f>VLOOKUP($A41,'YTD Raw Data'!$B:$Q,15,FALSE)</f>
        <v>0</v>
      </c>
      <c r="M41" s="87">
        <f>VLOOKUP($A41,'YTD Raw Data'!$B:$Q,16,FALSE)</f>
        <v>0.84247770093897201</v>
      </c>
    </row>
    <row r="42" spans="1:13" x14ac:dyDescent="0.25">
      <c r="A42" s="26" t="s">
        <v>54</v>
      </c>
      <c r="B42" s="62">
        <f>VLOOKUP($A42,'YTD Raw Data'!$B:$Q,5,FALSE)</f>
        <v>55.4036164420937</v>
      </c>
      <c r="C42" s="58">
        <f>VLOOKUP($A42,'YTD Raw Data'!$B:$Q,6,FALSE)</f>
        <v>52.676904585036098</v>
      </c>
      <c r="D42" s="59">
        <f>VLOOKUP($A42,'YTD Raw Data'!$B:$Q,7,FALSE)</f>
        <v>105.62183209244699</v>
      </c>
      <c r="E42" s="59">
        <f>VLOOKUP($A42,'YTD Raw Data'!$B:$Q,8,FALSE)</f>
        <v>87.376641907198803</v>
      </c>
      <c r="F42" s="59">
        <f>VLOOKUP($A42,'YTD Raw Data'!$B:$Q,9,FALSE)</f>
        <v>58.518314731611902</v>
      </c>
      <c r="G42" s="59">
        <f>VLOOKUP($A42,'YTD Raw Data'!$B:$Q,10,FALSE)</f>
        <v>46.027310287063798</v>
      </c>
      <c r="H42" s="58">
        <f>VLOOKUP($A42,'YTD Raw Data'!$B:$Q,11,FALSE)</f>
        <v>5.1762947700464501</v>
      </c>
      <c r="I42" s="58">
        <f>VLOOKUP($A42,'YTD Raw Data'!$B:$Q,12,FALSE)</f>
        <v>20.881084219998499</v>
      </c>
      <c r="J42" s="58">
        <f>VLOOKUP($A42,'YTD Raw Data'!$B:$Q,13,FALSE)</f>
        <v>27.1382454604537</v>
      </c>
      <c r="K42" s="58">
        <f>VLOOKUP($A42,'YTD Raw Data'!$B:$Q,14,FALSE)</f>
        <v>28.406243705246101</v>
      </c>
      <c r="L42" s="58">
        <f>VLOOKUP($A42,'YTD Raw Data'!$B:$Q,15,FALSE)</f>
        <v>0.99733816539633102</v>
      </c>
      <c r="M42" s="87">
        <f>VLOOKUP($A42,'YTD Raw Data'!$B:$Q,16,FALSE)</f>
        <v>6.2252580987378696</v>
      </c>
    </row>
    <row r="43" spans="1:13" x14ac:dyDescent="0.25">
      <c r="A43" s="27" t="s">
        <v>55</v>
      </c>
      <c r="B43" s="62">
        <f>VLOOKUP($A43,'YTD Raw Data'!$B:$Q,5,FALSE)</f>
        <v>55.364135150694203</v>
      </c>
      <c r="C43" s="58">
        <f>VLOOKUP($A43,'YTD Raw Data'!$B:$Q,6,FALSE)</f>
        <v>41.265573454934</v>
      </c>
      <c r="D43" s="59">
        <f>VLOOKUP($A43,'YTD Raw Data'!$B:$Q,7,FALSE)</f>
        <v>118.572162497025</v>
      </c>
      <c r="E43" s="59">
        <f>VLOOKUP($A43,'YTD Raw Data'!$B:$Q,8,FALSE)</f>
        <v>90.429039822195605</v>
      </c>
      <c r="F43" s="59">
        <f>VLOOKUP($A43,'YTD Raw Data'!$B:$Q,9,FALSE)</f>
        <v>65.646452295953907</v>
      </c>
      <c r="G43" s="59">
        <f>VLOOKUP($A43,'YTD Raw Data'!$B:$Q,10,FALSE)</f>
        <v>37.316061852419701</v>
      </c>
      <c r="H43" s="58">
        <f>VLOOKUP($A43,'YTD Raw Data'!$B:$Q,11,FALSE)</f>
        <v>34.165432624260397</v>
      </c>
      <c r="I43" s="58">
        <f>VLOOKUP($A43,'YTD Raw Data'!$B:$Q,12,FALSE)</f>
        <v>31.121775405517301</v>
      </c>
      <c r="J43" s="58">
        <f>VLOOKUP($A43,'YTD Raw Data'!$B:$Q,13,FALSE)</f>
        <v>75.920097237423505</v>
      </c>
      <c r="K43" s="58">
        <f>VLOOKUP($A43,'YTD Raw Data'!$B:$Q,14,FALSE)</f>
        <v>73.929484217348104</v>
      </c>
      <c r="L43" s="58">
        <f>VLOOKUP($A43,'YTD Raw Data'!$B:$Q,15,FALSE)</f>
        <v>-1.1315438379895999</v>
      </c>
      <c r="M43" s="87">
        <f>VLOOKUP($A43,'YTD Raw Data'!$B:$Q,16,FALSE)</f>
        <v>32.647291938688497</v>
      </c>
    </row>
    <row r="44" spans="1:13" x14ac:dyDescent="0.25">
      <c r="A44" s="26" t="s">
        <v>56</v>
      </c>
      <c r="B44" s="62">
        <f>VLOOKUP($A44,'YTD Raw Data'!$B:$Q,5,FALSE)</f>
        <v>52.4593054942669</v>
      </c>
      <c r="C44" s="58">
        <f>VLOOKUP($A44,'YTD Raw Data'!$B:$Q,6,FALSE)</f>
        <v>45.769714515683098</v>
      </c>
      <c r="D44" s="59">
        <f>VLOOKUP($A44,'YTD Raw Data'!$B:$Q,7,FALSE)</f>
        <v>94.082832787503605</v>
      </c>
      <c r="E44" s="59">
        <f>VLOOKUP($A44,'YTD Raw Data'!$B:$Q,8,FALSE)</f>
        <v>81.0105663549311</v>
      </c>
      <c r="F44" s="59">
        <f>VLOOKUP($A44,'YTD Raw Data'!$B:$Q,9,FALSE)</f>
        <v>49.355200669656902</v>
      </c>
      <c r="G44" s="59">
        <f>VLOOKUP($A44,'YTD Raw Data'!$B:$Q,10,FALSE)</f>
        <v>37.078304948190002</v>
      </c>
      <c r="H44" s="58">
        <f>VLOOKUP($A44,'YTD Raw Data'!$B:$Q,11,FALSE)</f>
        <v>14.6157585848423</v>
      </c>
      <c r="I44" s="58">
        <f>VLOOKUP($A44,'YTD Raw Data'!$B:$Q,12,FALSE)</f>
        <v>16.136495547135201</v>
      </c>
      <c r="J44" s="58">
        <f>VLOOKUP($A44,'YTD Raw Data'!$B:$Q,13,FALSE)</f>
        <v>33.1107253652008</v>
      </c>
      <c r="K44" s="58">
        <f>VLOOKUP($A44,'YTD Raw Data'!$B:$Q,14,FALSE)</f>
        <v>31.374895511776799</v>
      </c>
      <c r="L44" s="58">
        <f>VLOOKUP($A44,'YTD Raw Data'!$B:$Q,15,FALSE)</f>
        <v>-1.30404957877103</v>
      </c>
      <c r="M44" s="87">
        <f>VLOOKUP($A44,'YTD Raw Data'!$B:$Q,16,FALSE)</f>
        <v>13.121112267811499</v>
      </c>
    </row>
    <row r="45" spans="1:13" x14ac:dyDescent="0.25">
      <c r="A45" s="26" t="s">
        <v>57</v>
      </c>
      <c r="B45" s="62">
        <f>VLOOKUP($A45,'YTD Raw Data'!$B:$Q,5,FALSE)</f>
        <v>52.013976593415798</v>
      </c>
      <c r="C45" s="58">
        <f>VLOOKUP($A45,'YTD Raw Data'!$B:$Q,6,FALSE)</f>
        <v>52.539183639259001</v>
      </c>
      <c r="D45" s="59">
        <f>VLOOKUP($A45,'YTD Raw Data'!$B:$Q,7,FALSE)</f>
        <v>90.345983132881102</v>
      </c>
      <c r="E45" s="59">
        <f>VLOOKUP($A45,'YTD Raw Data'!$B:$Q,8,FALSE)</f>
        <v>80.132679131204597</v>
      </c>
      <c r="F45" s="59">
        <f>VLOOKUP($A45,'YTD Raw Data'!$B:$Q,9,FALSE)</f>
        <v>46.992538519828202</v>
      </c>
      <c r="G45" s="59">
        <f>VLOOKUP($A45,'YTD Raw Data'!$B:$Q,10,FALSE)</f>
        <v>42.101055443801798</v>
      </c>
      <c r="H45" s="58">
        <f>VLOOKUP($A45,'YTD Raw Data'!$B:$Q,11,FALSE)</f>
        <v>-0.99964828050882504</v>
      </c>
      <c r="I45" s="58">
        <f>VLOOKUP($A45,'YTD Raw Data'!$B:$Q,12,FALSE)</f>
        <v>12.745491742456</v>
      </c>
      <c r="J45" s="58">
        <f>VLOOKUP($A45,'YTD Raw Data'!$B:$Q,13,FALSE)</f>
        <v>11.618433372901301</v>
      </c>
      <c r="K45" s="58">
        <f>VLOOKUP($A45,'YTD Raw Data'!$B:$Q,14,FALSE)</f>
        <v>11.1132455929888</v>
      </c>
      <c r="L45" s="58">
        <f>VLOOKUP($A45,'YTD Raw Data'!$B:$Q,15,FALSE)</f>
        <v>-0.45260246416897099</v>
      </c>
      <c r="M45" s="87">
        <f>VLOOKUP($A45,'YTD Raw Data'!$B:$Q,16,FALSE)</f>
        <v>-1.4477263119271899</v>
      </c>
    </row>
    <row r="46" spans="1:13" x14ac:dyDescent="0.25">
      <c r="A46" s="27" t="s">
        <v>58</v>
      </c>
      <c r="B46" s="62">
        <f>VLOOKUP($A46,'YTD Raw Data'!$B:$Q,5,FALSE)</f>
        <v>47.491881196636299</v>
      </c>
      <c r="C46" s="58">
        <f>VLOOKUP($A46,'YTD Raw Data'!$B:$Q,6,FALSE)</f>
        <v>42.273654760402202</v>
      </c>
      <c r="D46" s="59">
        <f>VLOOKUP($A46,'YTD Raw Data'!$B:$Q,7,FALSE)</f>
        <v>101.974245119394</v>
      </c>
      <c r="E46" s="59">
        <f>VLOOKUP($A46,'YTD Raw Data'!$B:$Q,8,FALSE)</f>
        <v>81.691069463899595</v>
      </c>
      <c r="F46" s="59">
        <f>VLOOKUP($A46,'YTD Raw Data'!$B:$Q,9,FALSE)</f>
        <v>48.4294873432694</v>
      </c>
      <c r="G46" s="59">
        <f>VLOOKUP($A46,'YTD Raw Data'!$B:$Q,10,FALSE)</f>
        <v>34.533800675249203</v>
      </c>
      <c r="H46" s="58">
        <f>VLOOKUP($A46,'YTD Raw Data'!$B:$Q,11,FALSE)</f>
        <v>12.3439207369457</v>
      </c>
      <c r="I46" s="58">
        <f>VLOOKUP($A46,'YTD Raw Data'!$B:$Q,12,FALSE)</f>
        <v>24.829122434806699</v>
      </c>
      <c r="J46" s="58">
        <f>VLOOKUP($A46,'YTD Raw Data'!$B:$Q,13,FALSE)</f>
        <v>40.237930364784198</v>
      </c>
      <c r="K46" s="58">
        <f>VLOOKUP($A46,'YTD Raw Data'!$B:$Q,14,FALSE)</f>
        <v>37.166962181231199</v>
      </c>
      <c r="L46" s="58">
        <f>VLOOKUP($A46,'YTD Raw Data'!$B:$Q,15,FALSE)</f>
        <v>-2.1898270856998598</v>
      </c>
      <c r="M46" s="87">
        <f>VLOOKUP($A46,'YTD Raw Data'!$B:$Q,16,FALSE)</f>
        <v>9.8837831315109099</v>
      </c>
    </row>
    <row r="47" spans="1:13" x14ac:dyDescent="0.25">
      <c r="A47" s="26" t="s">
        <v>59</v>
      </c>
      <c r="B47" s="62">
        <f>VLOOKUP($A47,'YTD Raw Data'!$B:$Q,5,FALSE)</f>
        <v>47.273039299811202</v>
      </c>
      <c r="C47" s="58">
        <f>VLOOKUP($A47,'YTD Raw Data'!$B:$Q,6,FALSE)</f>
        <v>41.678393684571802</v>
      </c>
      <c r="D47" s="59">
        <f>VLOOKUP($A47,'YTD Raw Data'!$B:$Q,7,FALSE)</f>
        <v>84.329431012367095</v>
      </c>
      <c r="E47" s="59">
        <f>VLOOKUP($A47,'YTD Raw Data'!$B:$Q,8,FALSE)</f>
        <v>76.096118065277594</v>
      </c>
      <c r="F47" s="59">
        <f>VLOOKUP($A47,'YTD Raw Data'!$B:$Q,9,FALSE)</f>
        <v>39.865085063783503</v>
      </c>
      <c r="G47" s="59">
        <f>VLOOKUP($A47,'YTD Raw Data'!$B:$Q,10,FALSE)</f>
        <v>31.715639665923</v>
      </c>
      <c r="H47" s="58">
        <f>VLOOKUP($A47,'YTD Raw Data'!$B:$Q,11,FALSE)</f>
        <v>13.423371489747099</v>
      </c>
      <c r="I47" s="58">
        <f>VLOOKUP($A47,'YTD Raw Data'!$B:$Q,12,FALSE)</f>
        <v>10.8196228091776</v>
      </c>
      <c r="J47" s="58">
        <f>VLOOKUP($A47,'YTD Raw Data'!$B:$Q,13,FALSE)</f>
        <v>25.695352462390101</v>
      </c>
      <c r="K47" s="58">
        <f>VLOOKUP($A47,'YTD Raw Data'!$B:$Q,14,FALSE)</f>
        <v>25.695352462390101</v>
      </c>
      <c r="L47" s="58">
        <f>VLOOKUP($A47,'YTD Raw Data'!$B:$Q,15,FALSE)</f>
        <v>0</v>
      </c>
      <c r="M47" s="87">
        <f>VLOOKUP($A47,'YTD Raw Data'!$B:$Q,16,FALSE)</f>
        <v>13.423371489747099</v>
      </c>
    </row>
    <row r="48" spans="1:13" ht="15" thickBot="1" x14ac:dyDescent="0.3">
      <c r="A48" s="26" t="s">
        <v>60</v>
      </c>
      <c r="B48" s="65">
        <f>VLOOKUP($A48,'YTD Raw Data'!$B:$Q,5,FALSE)</f>
        <v>49.924948854452701</v>
      </c>
      <c r="C48" s="66">
        <f>VLOOKUP($A48,'YTD Raw Data'!$B:$Q,6,FALSE)</f>
        <v>43.778840544840797</v>
      </c>
      <c r="D48" s="67">
        <f>VLOOKUP($A48,'YTD Raw Data'!$B:$Q,7,FALSE)</f>
        <v>97.811836310082995</v>
      </c>
      <c r="E48" s="67">
        <f>VLOOKUP($A48,'YTD Raw Data'!$B:$Q,8,FALSE)</f>
        <v>80.378611646861103</v>
      </c>
      <c r="F48" s="67">
        <f>VLOOKUP($A48,'YTD Raw Data'!$B:$Q,9,FALSE)</f>
        <v>48.832509251410002</v>
      </c>
      <c r="G48" s="67">
        <f>VLOOKUP($A48,'YTD Raw Data'!$B:$Q,10,FALSE)</f>
        <v>35.1888242250362</v>
      </c>
      <c r="H48" s="66">
        <f>VLOOKUP($A48,'YTD Raw Data'!$B:$Q,11,FALSE)</f>
        <v>14.0389928858821</v>
      </c>
      <c r="I48" s="66">
        <f>VLOOKUP($A48,'YTD Raw Data'!$B:$Q,12,FALSE)</f>
        <v>21.688885023062699</v>
      </c>
      <c r="J48" s="66">
        <f>VLOOKUP($A48,'YTD Raw Data'!$B:$Q,13,FALSE)</f>
        <v>38.772778934359799</v>
      </c>
      <c r="K48" s="66">
        <f>VLOOKUP($A48,'YTD Raw Data'!$B:$Q,14,FALSE)</f>
        <v>39.338492615908201</v>
      </c>
      <c r="L48" s="66">
        <f>VLOOKUP($A48,'YTD Raw Data'!$B:$Q,15,FALSE)</f>
        <v>0.407654646604731</v>
      </c>
      <c r="M48" s="89">
        <f>VLOOKUP($A48,'YTD Raw Data'!$B:$Q,16,FALSE)</f>
        <v>14.5038781393226</v>
      </c>
    </row>
    <row r="49" spans="2:6" x14ac:dyDescent="0.25">
      <c r="B49" s="93" t="s">
        <v>78</v>
      </c>
    </row>
    <row r="57" spans="2:6" x14ac:dyDescent="0.25">
      <c r="F57" s="57"/>
    </row>
  </sheetData>
  <sheetProtection algorithmName="SHA-512" hashValue="tyZsyWbl7pigxqty4rt6V9C1LsnaSCJtSStZ8OQck0To+D0be6swhnnWhnS7V+30tzkJKzhgKfRu8jXzHJczJg==" saltValue="WwYuuc19fDJ+uHgORcY2JQ==" spinCount="100000" sheet="1" formatCells="0" formatColumns="0" formatRows="0"/>
  <mergeCells count="6"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Q54"/>
  <sheetViews>
    <sheetView workbookViewId="0">
      <selection activeCell="H21" sqref="H21"/>
    </sheetView>
  </sheetViews>
  <sheetFormatPr defaultColWidth="8.85546875" defaultRowHeight="12.75" x14ac:dyDescent="0.2"/>
  <cols>
    <col min="1" max="1" width="43.28515625" style="31" bestFit="1" customWidth="1"/>
    <col min="2" max="2" width="21.7109375" style="31" customWidth="1"/>
    <col min="3" max="11" width="8.85546875" style="31"/>
    <col min="12" max="12" width="12.140625" style="31" customWidth="1"/>
    <col min="13" max="16384" width="8.85546875" style="31"/>
  </cols>
  <sheetData>
    <row r="1" spans="1:17" ht="25.5" x14ac:dyDescent="0.35">
      <c r="A1" s="53" t="s">
        <v>79</v>
      </c>
      <c r="B1" s="55"/>
      <c r="C1" s="54" t="s">
        <v>73</v>
      </c>
      <c r="D1" s="56"/>
      <c r="E1" s="2"/>
      <c r="F1" s="107" t="s">
        <v>80</v>
      </c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</row>
    <row r="2" spans="1:17" ht="25.5" x14ac:dyDescent="0.35">
      <c r="A2" s="32"/>
      <c r="B2" s="2"/>
      <c r="C2" s="29"/>
      <c r="D2" s="30"/>
      <c r="E2" s="2"/>
      <c r="F2" s="17"/>
      <c r="G2" s="17"/>
      <c r="H2" s="17"/>
      <c r="I2" s="2"/>
      <c r="J2" s="2"/>
      <c r="K2" s="2"/>
      <c r="L2" s="2"/>
      <c r="M2" s="2"/>
      <c r="N2" s="2"/>
      <c r="O2" s="2"/>
      <c r="P2" s="2"/>
      <c r="Q2" s="2"/>
    </row>
    <row r="3" spans="1:17" x14ac:dyDescent="0.2">
      <c r="A3" s="33"/>
      <c r="B3" s="2"/>
      <c r="C3" s="33"/>
      <c r="D3" s="34"/>
      <c r="E3" s="2"/>
      <c r="F3" s="1"/>
      <c r="G3" s="17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">
      <c r="A4" s="1"/>
      <c r="B4" s="1"/>
      <c r="C4" s="1"/>
      <c r="D4" s="1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">
      <c r="A5" s="1"/>
      <c r="B5" s="1"/>
      <c r="C5" s="1"/>
      <c r="D5" s="1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">
      <c r="A6" s="3"/>
      <c r="B6" s="35"/>
      <c r="C6" s="108" t="s">
        <v>0</v>
      </c>
      <c r="D6" s="109"/>
      <c r="E6" s="36"/>
      <c r="F6" s="107" t="s">
        <v>80</v>
      </c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</row>
    <row r="7" spans="1:17" x14ac:dyDescent="0.2">
      <c r="A7" s="5"/>
      <c r="B7" s="37"/>
      <c r="C7" s="4"/>
      <c r="D7" s="19"/>
      <c r="E7" s="38"/>
      <c r="F7" s="110" t="s">
        <v>1</v>
      </c>
      <c r="G7" s="111"/>
      <c r="H7" s="110" t="s">
        <v>2</v>
      </c>
      <c r="I7" s="111"/>
      <c r="J7" s="110" t="s">
        <v>3</v>
      </c>
      <c r="K7" s="111"/>
      <c r="L7" s="74" t="s">
        <v>81</v>
      </c>
      <c r="M7" s="75"/>
      <c r="N7" s="75"/>
      <c r="O7" s="75"/>
      <c r="P7" s="75"/>
      <c r="Q7" s="76"/>
    </row>
    <row r="8" spans="1:17" ht="22.5" x14ac:dyDescent="0.2">
      <c r="A8" s="7"/>
      <c r="B8" s="39"/>
      <c r="C8" s="6" t="s">
        <v>4</v>
      </c>
      <c r="D8" s="6" t="s">
        <v>5</v>
      </c>
      <c r="E8" s="40"/>
      <c r="F8" s="77">
        <v>2022</v>
      </c>
      <c r="G8" s="78">
        <v>2021</v>
      </c>
      <c r="H8" s="77">
        <v>2022</v>
      </c>
      <c r="I8" s="78">
        <v>2021</v>
      </c>
      <c r="J8" s="77">
        <v>2022</v>
      </c>
      <c r="K8" s="78">
        <v>2021</v>
      </c>
      <c r="L8" s="77" t="s">
        <v>6</v>
      </c>
      <c r="M8" s="79" t="s">
        <v>2</v>
      </c>
      <c r="N8" s="79" t="s">
        <v>3</v>
      </c>
      <c r="O8" s="80" t="s">
        <v>7</v>
      </c>
      <c r="P8" s="80" t="s">
        <v>8</v>
      </c>
      <c r="Q8" s="81" t="s">
        <v>9</v>
      </c>
    </row>
    <row r="9" spans="1:17" x14ac:dyDescent="0.2">
      <c r="A9" s="41" t="s">
        <v>10</v>
      </c>
      <c r="B9" s="51" t="s">
        <v>10</v>
      </c>
      <c r="C9" s="42" t="s">
        <v>11</v>
      </c>
      <c r="D9" s="43" t="s">
        <v>12</v>
      </c>
      <c r="E9" s="21"/>
      <c r="F9" s="114">
        <v>65.511528868172107</v>
      </c>
      <c r="G9" s="115">
        <v>57.290172801699697</v>
      </c>
      <c r="H9" s="116">
        <v>149.897269633154</v>
      </c>
      <c r="I9" s="117">
        <v>110.954108371667</v>
      </c>
      <c r="J9" s="116">
        <v>98.199993068325995</v>
      </c>
      <c r="K9" s="117">
        <v>63.565800416713401</v>
      </c>
      <c r="L9" s="114">
        <v>14.3503774983</v>
      </c>
      <c r="M9" s="115">
        <v>35.098440096547002</v>
      </c>
      <c r="N9" s="115">
        <v>54.485576244716299</v>
      </c>
      <c r="O9" s="115">
        <v>59.202514487312698</v>
      </c>
      <c r="P9" s="115">
        <v>3.0533195119293399</v>
      </c>
      <c r="Q9" s="115">
        <v>17.841859886420501</v>
      </c>
    </row>
    <row r="10" spans="1:17" x14ac:dyDescent="0.2">
      <c r="A10" s="44"/>
      <c r="B10" s="51"/>
      <c r="C10" s="45"/>
      <c r="D10" s="46"/>
      <c r="E10" s="1"/>
      <c r="F10" s="118"/>
      <c r="G10" s="118"/>
      <c r="H10" s="118"/>
      <c r="I10" s="118"/>
      <c r="J10" s="82"/>
      <c r="K10" s="82"/>
      <c r="L10" s="118"/>
      <c r="M10" s="118"/>
      <c r="N10" s="118"/>
      <c r="O10" s="118"/>
      <c r="P10" s="118"/>
      <c r="Q10" s="118"/>
    </row>
    <row r="11" spans="1:17" x14ac:dyDescent="0.2">
      <c r="A11" s="41" t="s">
        <v>13</v>
      </c>
      <c r="B11" s="51" t="s">
        <v>13</v>
      </c>
      <c r="C11" s="42" t="s">
        <v>11</v>
      </c>
      <c r="D11" s="43" t="s">
        <v>12</v>
      </c>
      <c r="E11" s="21"/>
      <c r="F11" s="114">
        <v>67.422787829401102</v>
      </c>
      <c r="G11" s="115">
        <v>56.444915691228701</v>
      </c>
      <c r="H11" s="116">
        <v>122.647943871961</v>
      </c>
      <c r="I11" s="117">
        <v>93.082850671436802</v>
      </c>
      <c r="J11" s="116">
        <v>82.692662973915205</v>
      </c>
      <c r="K11" s="117">
        <v>52.540536584484897</v>
      </c>
      <c r="L11" s="114">
        <v>19.448823696051999</v>
      </c>
      <c r="M11" s="115">
        <v>31.762126951701099</v>
      </c>
      <c r="N11" s="115">
        <v>57.388310720705803</v>
      </c>
      <c r="O11" s="115">
        <v>59.350287934995997</v>
      </c>
      <c r="P11" s="115">
        <v>1.2465838189037199</v>
      </c>
      <c r="Q11" s="115">
        <v>20.937853404117799</v>
      </c>
    </row>
    <row r="12" spans="1:17" x14ac:dyDescent="0.2">
      <c r="A12" s="44"/>
      <c r="B12" s="51"/>
      <c r="C12" s="45"/>
      <c r="D12" s="46"/>
      <c r="E12" s="1"/>
      <c r="F12" s="119"/>
      <c r="G12" s="119"/>
      <c r="H12" s="120"/>
      <c r="I12" s="120"/>
      <c r="J12" s="120"/>
      <c r="K12" s="120"/>
      <c r="L12" s="119"/>
      <c r="M12" s="119"/>
      <c r="N12" s="119"/>
      <c r="O12" s="119"/>
      <c r="P12" s="119"/>
      <c r="Q12" s="119"/>
    </row>
    <row r="13" spans="1:17" x14ac:dyDescent="0.2">
      <c r="A13" s="47" t="s">
        <v>14</v>
      </c>
      <c r="B13" s="51"/>
      <c r="C13" s="8"/>
      <c r="D13" s="20"/>
      <c r="E13" s="1"/>
      <c r="F13" s="121"/>
      <c r="G13" s="121"/>
      <c r="H13" s="122"/>
      <c r="I13" s="122"/>
      <c r="J13" s="122"/>
      <c r="K13" s="122"/>
      <c r="L13" s="121"/>
      <c r="M13" s="121"/>
      <c r="N13" s="121"/>
      <c r="O13" s="121"/>
      <c r="P13" s="121"/>
      <c r="Q13" s="121"/>
    </row>
    <row r="14" spans="1:17" x14ac:dyDescent="0.2">
      <c r="A14" s="41" t="s">
        <v>15</v>
      </c>
      <c r="B14" s="51" t="s">
        <v>15</v>
      </c>
      <c r="C14" s="42" t="s">
        <v>11</v>
      </c>
      <c r="D14" s="43" t="s">
        <v>12</v>
      </c>
      <c r="E14" s="21"/>
      <c r="F14" s="114">
        <v>67.740671755992096</v>
      </c>
      <c r="G14" s="115">
        <v>64.608546736933107</v>
      </c>
      <c r="H14" s="116">
        <v>124.280038578244</v>
      </c>
      <c r="I14" s="117">
        <v>102.044630397524</v>
      </c>
      <c r="J14" s="116">
        <v>84.188132991508994</v>
      </c>
      <c r="K14" s="117">
        <v>65.929552722915105</v>
      </c>
      <c r="L14" s="114">
        <v>4.8478493593302998</v>
      </c>
      <c r="M14" s="115">
        <v>21.789885557035198</v>
      </c>
      <c r="N14" s="115">
        <v>27.694075743741099</v>
      </c>
      <c r="O14" s="115">
        <v>28.9047025575505</v>
      </c>
      <c r="P14" s="115">
        <v>0.94806811260294999</v>
      </c>
      <c r="Q14" s="115">
        <v>5.8418783858560799</v>
      </c>
    </row>
    <row r="15" spans="1:17" x14ac:dyDescent="0.2">
      <c r="A15" s="48" t="s">
        <v>16</v>
      </c>
      <c r="B15" s="51" t="s">
        <v>49</v>
      </c>
      <c r="C15" s="49" t="s">
        <v>11</v>
      </c>
      <c r="D15" s="50" t="s">
        <v>12</v>
      </c>
      <c r="E15" s="21"/>
      <c r="F15" s="123">
        <v>68.311803613441597</v>
      </c>
      <c r="G15" s="124">
        <v>61.913297394429399</v>
      </c>
      <c r="H15" s="125">
        <v>107.965330468442</v>
      </c>
      <c r="I15" s="126">
        <v>82.459718942477593</v>
      </c>
      <c r="J15" s="125">
        <v>73.753064520205299</v>
      </c>
      <c r="K15" s="126">
        <v>51.053531019466902</v>
      </c>
      <c r="L15" s="123">
        <v>10.334623559539001</v>
      </c>
      <c r="M15" s="124">
        <v>30.9309949792049</v>
      </c>
      <c r="N15" s="124">
        <v>44.462220433064701</v>
      </c>
      <c r="O15" s="124">
        <v>46.194988306183703</v>
      </c>
      <c r="P15" s="124">
        <v>1.19946091644204</v>
      </c>
      <c r="Q15" s="124">
        <v>11.658044246439101</v>
      </c>
    </row>
    <row r="16" spans="1:17" x14ac:dyDescent="0.2">
      <c r="A16" s="48" t="s">
        <v>17</v>
      </c>
      <c r="B16" s="51" t="s">
        <v>17</v>
      </c>
      <c r="C16" s="49" t="s">
        <v>11</v>
      </c>
      <c r="D16" s="50" t="s">
        <v>12</v>
      </c>
      <c r="E16" s="21"/>
      <c r="F16" s="127">
        <v>64.1397165126657</v>
      </c>
      <c r="G16" s="128">
        <v>59.252172105923599</v>
      </c>
      <c r="H16" s="129">
        <v>114.565316634795</v>
      </c>
      <c r="I16" s="130">
        <v>90.959970915879893</v>
      </c>
      <c r="J16" s="129">
        <v>73.481869311395997</v>
      </c>
      <c r="K16" s="130">
        <v>53.895758514575199</v>
      </c>
      <c r="L16" s="127">
        <v>8.2487176976479599</v>
      </c>
      <c r="M16" s="128">
        <v>25.951355834036299</v>
      </c>
      <c r="N16" s="128">
        <v>36.340727613146001</v>
      </c>
      <c r="O16" s="128">
        <v>38.697912098892303</v>
      </c>
      <c r="P16" s="128">
        <v>1.72889240582212</v>
      </c>
      <c r="Q16" s="128">
        <v>10.120221557322401</v>
      </c>
    </row>
    <row r="17" spans="1:17" x14ac:dyDescent="0.2">
      <c r="A17" s="48" t="s">
        <v>18</v>
      </c>
      <c r="B17" s="51" t="s">
        <v>18</v>
      </c>
      <c r="C17" s="49" t="s">
        <v>11</v>
      </c>
      <c r="D17" s="50" t="s">
        <v>12</v>
      </c>
      <c r="E17" s="21"/>
      <c r="F17" s="123">
        <v>69.210349795909707</v>
      </c>
      <c r="G17" s="124">
        <v>43.730308819153102</v>
      </c>
      <c r="H17" s="125">
        <v>176.296616622589</v>
      </c>
      <c r="I17" s="126">
        <v>104.091047197154</v>
      </c>
      <c r="J17" s="125">
        <v>122.01550504284801</v>
      </c>
      <c r="K17" s="126">
        <v>45.519336392405997</v>
      </c>
      <c r="L17" s="123">
        <v>58.2663184065986</v>
      </c>
      <c r="M17" s="124">
        <v>69.367703918545203</v>
      </c>
      <c r="N17" s="124">
        <v>168.05202956167</v>
      </c>
      <c r="O17" s="124">
        <v>185.153466511174</v>
      </c>
      <c r="P17" s="124">
        <v>6.3798945963847897</v>
      </c>
      <c r="Q17" s="124">
        <v>68.363542702518302</v>
      </c>
    </row>
    <row r="18" spans="1:17" x14ac:dyDescent="0.2">
      <c r="A18" s="44"/>
      <c r="B18" s="51"/>
      <c r="C18" s="45"/>
      <c r="D18" s="46"/>
      <c r="E18" s="1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</row>
    <row r="19" spans="1:17" x14ac:dyDescent="0.2">
      <c r="A19" s="47" t="s">
        <v>19</v>
      </c>
      <c r="B19" s="51"/>
      <c r="C19" s="8"/>
      <c r="D19" s="20"/>
      <c r="E19" s="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</row>
    <row r="20" spans="1:17" x14ac:dyDescent="0.2">
      <c r="A20" s="41" t="s">
        <v>20</v>
      </c>
      <c r="B20" s="51" t="s">
        <v>20</v>
      </c>
      <c r="C20" s="42" t="s">
        <v>11</v>
      </c>
      <c r="D20" s="43" t="s">
        <v>12</v>
      </c>
      <c r="E20" s="21"/>
      <c r="F20" s="114">
        <v>77.335255354200896</v>
      </c>
      <c r="G20" s="115">
        <v>32.051825450341902</v>
      </c>
      <c r="H20" s="116">
        <v>175.649209005698</v>
      </c>
      <c r="I20" s="117">
        <v>110.70245464290301</v>
      </c>
      <c r="J20" s="116">
        <v>135.83876431219099</v>
      </c>
      <c r="K20" s="117">
        <v>35.482157531387401</v>
      </c>
      <c r="L20" s="114">
        <v>141.28190599944699</v>
      </c>
      <c r="M20" s="115">
        <v>58.667853908294497</v>
      </c>
      <c r="N20" s="115">
        <v>282.83682211835099</v>
      </c>
      <c r="O20" s="115">
        <v>258.165033851597</v>
      </c>
      <c r="P20" s="115">
        <v>-6.44446585107407</v>
      </c>
      <c r="Q20" s="115">
        <v>125.73257596249201</v>
      </c>
    </row>
    <row r="21" spans="1:17" x14ac:dyDescent="0.2">
      <c r="A21" s="48" t="s">
        <v>21</v>
      </c>
      <c r="B21" s="51" t="s">
        <v>21</v>
      </c>
      <c r="C21" s="49" t="s">
        <v>11</v>
      </c>
      <c r="D21" s="50" t="s">
        <v>12</v>
      </c>
      <c r="E21" s="21"/>
      <c r="F21" s="123">
        <v>68.720591003199601</v>
      </c>
      <c r="G21" s="124">
        <v>60.171378350666402</v>
      </c>
      <c r="H21" s="125">
        <v>125.616540518333</v>
      </c>
      <c r="I21" s="126">
        <v>105.334691691618</v>
      </c>
      <c r="J21" s="125">
        <v>86.324429041972493</v>
      </c>
      <c r="K21" s="126">
        <v>63.381335872271798</v>
      </c>
      <c r="L21" s="123">
        <v>14.208105060698699</v>
      </c>
      <c r="M21" s="124">
        <v>19.254671467680001</v>
      </c>
      <c r="N21" s="124">
        <v>36.198500479599097</v>
      </c>
      <c r="O21" s="124">
        <v>41.3256448509565</v>
      </c>
      <c r="P21" s="124">
        <v>3.7644646257506902</v>
      </c>
      <c r="Q21" s="124">
        <v>18.507428775448901</v>
      </c>
    </row>
    <row r="22" spans="1:17" x14ac:dyDescent="0.2">
      <c r="A22" s="48" t="s">
        <v>22</v>
      </c>
      <c r="B22" s="51" t="s">
        <v>22</v>
      </c>
      <c r="C22" s="49" t="s">
        <v>11</v>
      </c>
      <c r="D22" s="50" t="s">
        <v>12</v>
      </c>
      <c r="E22" s="21"/>
      <c r="F22" s="127">
        <v>69.186192383958499</v>
      </c>
      <c r="G22" s="128">
        <v>41.983853733823999</v>
      </c>
      <c r="H22" s="129">
        <v>146.16650123416301</v>
      </c>
      <c r="I22" s="130">
        <v>95.680268548105801</v>
      </c>
      <c r="J22" s="129">
        <v>101.127036744769</v>
      </c>
      <c r="K22" s="130">
        <v>40.170263999366803</v>
      </c>
      <c r="L22" s="127">
        <v>64.792381429766394</v>
      </c>
      <c r="M22" s="128">
        <v>52.765563320586097</v>
      </c>
      <c r="N22" s="128">
        <v>151.746009800591</v>
      </c>
      <c r="O22" s="128">
        <v>146.18685536358399</v>
      </c>
      <c r="P22" s="128">
        <v>-2.20823934465154</v>
      </c>
      <c r="Q22" s="128">
        <v>61.153371226045998</v>
      </c>
    </row>
    <row r="23" spans="1:17" x14ac:dyDescent="0.2">
      <c r="A23" s="48" t="s">
        <v>23</v>
      </c>
      <c r="B23" s="51" t="s">
        <v>23</v>
      </c>
      <c r="C23" s="49" t="s">
        <v>11</v>
      </c>
      <c r="D23" s="50" t="s">
        <v>12</v>
      </c>
      <c r="E23" s="21"/>
      <c r="F23" s="123">
        <v>61.771332876608</v>
      </c>
      <c r="G23" s="124">
        <v>43.194614443084397</v>
      </c>
      <c r="H23" s="125">
        <v>140.22846134887601</v>
      </c>
      <c r="I23" s="126">
        <v>95.6223874563143</v>
      </c>
      <c r="J23" s="125">
        <v>86.620989647560293</v>
      </c>
      <c r="K23" s="126">
        <v>41.303721583027297</v>
      </c>
      <c r="L23" s="123">
        <v>43.007024540064499</v>
      </c>
      <c r="M23" s="124">
        <v>46.648149119829199</v>
      </c>
      <c r="N23" s="124">
        <v>109.717154599344</v>
      </c>
      <c r="O23" s="124">
        <v>124.810629128648</v>
      </c>
      <c r="P23" s="124">
        <v>7.1970624235006104</v>
      </c>
      <c r="Q23" s="124">
        <v>53.2993293662038</v>
      </c>
    </row>
    <row r="24" spans="1:17" x14ac:dyDescent="0.2">
      <c r="A24" s="48" t="s">
        <v>24</v>
      </c>
      <c r="B24" s="51" t="s">
        <v>24</v>
      </c>
      <c r="C24" s="49" t="s">
        <v>11</v>
      </c>
      <c r="D24" s="50" t="s">
        <v>12</v>
      </c>
      <c r="E24" s="21"/>
      <c r="F24" s="127">
        <v>69.882692232744802</v>
      </c>
      <c r="G24" s="128">
        <v>61.857227138642997</v>
      </c>
      <c r="H24" s="129">
        <v>95.326908907379305</v>
      </c>
      <c r="I24" s="130">
        <v>78.690917582277805</v>
      </c>
      <c r="J24" s="129">
        <v>66.617010366732899</v>
      </c>
      <c r="K24" s="130">
        <v>48.676019626352002</v>
      </c>
      <c r="L24" s="127">
        <v>12.974175315220601</v>
      </c>
      <c r="M24" s="128">
        <v>21.140929393417199</v>
      </c>
      <c r="N24" s="128">
        <v>36.857965951406698</v>
      </c>
      <c r="O24" s="128">
        <v>38.117543691136497</v>
      </c>
      <c r="P24" s="128">
        <v>0.92035398230088405</v>
      </c>
      <c r="Q24" s="128">
        <v>14.0139376367058</v>
      </c>
    </row>
    <row r="25" spans="1:17" x14ac:dyDescent="0.2">
      <c r="A25" s="48" t="s">
        <v>25</v>
      </c>
      <c r="B25" s="51" t="s">
        <v>25</v>
      </c>
      <c r="C25" s="49" t="s">
        <v>11</v>
      </c>
      <c r="D25" s="50" t="s">
        <v>12</v>
      </c>
      <c r="E25" s="21"/>
      <c r="F25" s="123">
        <v>70.159975101151502</v>
      </c>
      <c r="G25" s="124">
        <v>44.556182325098803</v>
      </c>
      <c r="H25" s="125">
        <v>112.010052611966</v>
      </c>
      <c r="I25" s="126">
        <v>78.766977400718801</v>
      </c>
      <c r="J25" s="125">
        <v>78.586225023342607</v>
      </c>
      <c r="K25" s="126">
        <v>35.0955580626337</v>
      </c>
      <c r="L25" s="123">
        <v>57.4640632117843</v>
      </c>
      <c r="M25" s="124">
        <v>42.2043301752296</v>
      </c>
      <c r="N25" s="124">
        <v>123.92071635701799</v>
      </c>
      <c r="O25" s="124">
        <v>133.24167206610201</v>
      </c>
      <c r="P25" s="124">
        <v>4.1626142773779398</v>
      </c>
      <c r="Q25" s="124">
        <v>64.018684788777406</v>
      </c>
    </row>
    <row r="26" spans="1:17" x14ac:dyDescent="0.2">
      <c r="A26" s="48" t="s">
        <v>26</v>
      </c>
      <c r="B26" s="51" t="s">
        <v>26</v>
      </c>
      <c r="C26" s="49" t="s">
        <v>11</v>
      </c>
      <c r="D26" s="50" t="s">
        <v>12</v>
      </c>
      <c r="E26" s="21"/>
      <c r="F26" s="127">
        <v>59.296672910534198</v>
      </c>
      <c r="G26" s="128">
        <v>44.5476750080648</v>
      </c>
      <c r="H26" s="129">
        <v>165.808242111992</v>
      </c>
      <c r="I26" s="130">
        <v>133.438982971944</v>
      </c>
      <c r="J26" s="129">
        <v>98.318770983855103</v>
      </c>
      <c r="K26" s="130">
        <v>59.443964468408602</v>
      </c>
      <c r="L26" s="127">
        <v>33.1083449356206</v>
      </c>
      <c r="M26" s="128">
        <v>24.257723207358701</v>
      </c>
      <c r="N26" s="128">
        <v>65.397398815999793</v>
      </c>
      <c r="O26" s="128">
        <v>70.908358737838</v>
      </c>
      <c r="P26" s="128">
        <v>3.33195078114198</v>
      </c>
      <c r="Q26" s="128">
        <v>37.543449474468197</v>
      </c>
    </row>
    <row r="27" spans="1:17" x14ac:dyDescent="0.2">
      <c r="A27" s="48" t="s">
        <v>27</v>
      </c>
      <c r="B27" s="51" t="s">
        <v>27</v>
      </c>
      <c r="C27" s="49" t="s">
        <v>11</v>
      </c>
      <c r="D27" s="50" t="s">
        <v>12</v>
      </c>
      <c r="E27" s="21"/>
      <c r="F27" s="123">
        <v>64.261478684397701</v>
      </c>
      <c r="G27" s="124">
        <v>65.266589314326694</v>
      </c>
      <c r="H27" s="125">
        <v>145.85024433638401</v>
      </c>
      <c r="I27" s="126">
        <v>126.24535721813901</v>
      </c>
      <c r="J27" s="125">
        <v>93.725523675367995</v>
      </c>
      <c r="K27" s="126">
        <v>82.396038823968098</v>
      </c>
      <c r="L27" s="123">
        <v>-1.54000789759114</v>
      </c>
      <c r="M27" s="124">
        <v>15.5291945385124</v>
      </c>
      <c r="N27" s="124">
        <v>13.750035818595901</v>
      </c>
      <c r="O27" s="124">
        <v>14.8436048684017</v>
      </c>
      <c r="P27" s="124">
        <v>0.96137908171722097</v>
      </c>
      <c r="Q27" s="124">
        <v>-0.593434129658161</v>
      </c>
    </row>
    <row r="28" spans="1:17" x14ac:dyDescent="0.2">
      <c r="A28" s="48" t="s">
        <v>28</v>
      </c>
      <c r="B28" s="51" t="s">
        <v>28</v>
      </c>
      <c r="C28" s="49" t="s">
        <v>11</v>
      </c>
      <c r="D28" s="50" t="s">
        <v>12</v>
      </c>
      <c r="E28" s="21"/>
      <c r="F28" s="127">
        <v>70.700521290927099</v>
      </c>
      <c r="G28" s="128">
        <v>68.305501845666996</v>
      </c>
      <c r="H28" s="129">
        <v>110.534293441971</v>
      </c>
      <c r="I28" s="130">
        <v>89.158703068358193</v>
      </c>
      <c r="J28" s="129">
        <v>78.148321668716605</v>
      </c>
      <c r="K28" s="130">
        <v>60.900299569930198</v>
      </c>
      <c r="L28" s="127">
        <v>3.5063346005004701</v>
      </c>
      <c r="M28" s="128">
        <v>23.974765937570901</v>
      </c>
      <c r="N28" s="128">
        <v>28.321736051529498</v>
      </c>
      <c r="O28" s="128">
        <v>28.366848280761801</v>
      </c>
      <c r="P28" s="128">
        <v>3.5155563367902903E-2</v>
      </c>
      <c r="Q28" s="128">
        <v>3.5427228355507498</v>
      </c>
    </row>
    <row r="29" spans="1:17" x14ac:dyDescent="0.2">
      <c r="A29" s="48" t="s">
        <v>29</v>
      </c>
      <c r="B29" s="51" t="s">
        <v>29</v>
      </c>
      <c r="C29" s="49" t="s">
        <v>11</v>
      </c>
      <c r="D29" s="50" t="s">
        <v>12</v>
      </c>
      <c r="E29" s="21"/>
      <c r="F29" s="123">
        <v>71.404853128990993</v>
      </c>
      <c r="G29" s="124">
        <v>68.465758607642798</v>
      </c>
      <c r="H29" s="125">
        <v>92.572371892658097</v>
      </c>
      <c r="I29" s="126">
        <v>72.923160462545894</v>
      </c>
      <c r="J29" s="125">
        <v>66.101166187975906</v>
      </c>
      <c r="K29" s="126">
        <v>49.927395011350697</v>
      </c>
      <c r="L29" s="123">
        <v>4.2927947942435196</v>
      </c>
      <c r="M29" s="124">
        <v>26.945090291587402</v>
      </c>
      <c r="N29" s="124">
        <v>32.394582519172502</v>
      </c>
      <c r="O29" s="124">
        <v>32.3757978167719</v>
      </c>
      <c r="P29" s="124">
        <v>-1.4188422247446E-2</v>
      </c>
      <c r="Q29" s="124">
        <v>4.27799729214445</v>
      </c>
    </row>
    <row r="30" spans="1:17" x14ac:dyDescent="0.2">
      <c r="A30" s="48" t="s">
        <v>30</v>
      </c>
      <c r="B30" s="51" t="s">
        <v>30</v>
      </c>
      <c r="C30" s="49" t="s">
        <v>11</v>
      </c>
      <c r="D30" s="50" t="s">
        <v>12</v>
      </c>
      <c r="E30" s="21"/>
      <c r="F30" s="127">
        <v>78.714992721979598</v>
      </c>
      <c r="G30" s="128">
        <v>80.144395924308498</v>
      </c>
      <c r="H30" s="129">
        <v>93.646476003935106</v>
      </c>
      <c r="I30" s="130">
        <v>80.0012255811926</v>
      </c>
      <c r="J30" s="129">
        <v>73.713816770887902</v>
      </c>
      <c r="K30" s="130">
        <v>64.116498974090206</v>
      </c>
      <c r="L30" s="127">
        <v>-1.78353481343717</v>
      </c>
      <c r="M30" s="128">
        <v>17.056301729895399</v>
      </c>
      <c r="N30" s="128">
        <v>14.9685618372206</v>
      </c>
      <c r="O30" s="128">
        <v>14.9685618372206</v>
      </c>
      <c r="P30" s="128">
        <v>0</v>
      </c>
      <c r="Q30" s="128">
        <v>-1.78353481343717</v>
      </c>
    </row>
    <row r="31" spans="1:17" x14ac:dyDescent="0.2">
      <c r="A31" s="48" t="s">
        <v>31</v>
      </c>
      <c r="B31" s="51" t="s">
        <v>31</v>
      </c>
      <c r="C31" s="49" t="s">
        <v>11</v>
      </c>
      <c r="D31" s="50" t="s">
        <v>12</v>
      </c>
      <c r="E31" s="21"/>
      <c r="F31" s="123">
        <v>66.792066538707601</v>
      </c>
      <c r="G31" s="124">
        <v>50.141575022121003</v>
      </c>
      <c r="H31" s="125">
        <v>143.313157304877</v>
      </c>
      <c r="I31" s="126">
        <v>107.342564348198</v>
      </c>
      <c r="J31" s="125">
        <v>95.721819385796493</v>
      </c>
      <c r="K31" s="126">
        <v>53.823252433320597</v>
      </c>
      <c r="L31" s="123">
        <v>33.206957518268503</v>
      </c>
      <c r="M31" s="124">
        <v>33.510092827666199</v>
      </c>
      <c r="N31" s="124">
        <v>77.844732635550301</v>
      </c>
      <c r="O31" s="124">
        <v>75.686586467807601</v>
      </c>
      <c r="P31" s="124">
        <v>-1.2135001896094</v>
      </c>
      <c r="Q31" s="124">
        <v>31.590490836211401</v>
      </c>
    </row>
    <row r="32" spans="1:17" x14ac:dyDescent="0.2">
      <c r="A32" s="48" t="s">
        <v>32</v>
      </c>
      <c r="B32" s="51" t="s">
        <v>32</v>
      </c>
      <c r="C32" s="49" t="s">
        <v>11</v>
      </c>
      <c r="D32" s="50" t="s">
        <v>12</v>
      </c>
      <c r="E32" s="21"/>
      <c r="F32" s="127">
        <v>66.886734877041803</v>
      </c>
      <c r="G32" s="128">
        <v>61.454337140111598</v>
      </c>
      <c r="H32" s="129">
        <v>105.19722187931001</v>
      </c>
      <c r="I32" s="130">
        <v>79.195672522357199</v>
      </c>
      <c r="J32" s="129">
        <v>70.362986896427898</v>
      </c>
      <c r="K32" s="130">
        <v>48.669175592268097</v>
      </c>
      <c r="L32" s="127">
        <v>8.8397304238181196</v>
      </c>
      <c r="M32" s="128">
        <v>32.8320330250532</v>
      </c>
      <c r="N32" s="128">
        <v>44.574026660945002</v>
      </c>
      <c r="O32" s="128">
        <v>48.837990636087603</v>
      </c>
      <c r="P32" s="128">
        <v>2.9493291939239299</v>
      </c>
      <c r="Q32" s="128">
        <v>12.049772367795899</v>
      </c>
    </row>
    <row r="33" spans="1:17" x14ac:dyDescent="0.2">
      <c r="A33" s="48" t="s">
        <v>33</v>
      </c>
      <c r="B33" s="51" t="s">
        <v>33</v>
      </c>
      <c r="C33" s="49" t="s">
        <v>11</v>
      </c>
      <c r="D33" s="50" t="s">
        <v>12</v>
      </c>
      <c r="E33" s="21"/>
      <c r="F33" s="123">
        <v>67.054881571346002</v>
      </c>
      <c r="G33" s="124">
        <v>60.499133448873401</v>
      </c>
      <c r="H33" s="125">
        <v>96.384510584809405</v>
      </c>
      <c r="I33" s="126">
        <v>78.125937750658807</v>
      </c>
      <c r="J33" s="125">
        <v>64.630519425765399</v>
      </c>
      <c r="K33" s="126">
        <v>47.265515337954902</v>
      </c>
      <c r="L33" s="123">
        <v>10.836102517092501</v>
      </c>
      <c r="M33" s="124">
        <v>23.3706927044169</v>
      </c>
      <c r="N33" s="124">
        <v>36.739267441914699</v>
      </c>
      <c r="O33" s="124">
        <v>36.739267441914699</v>
      </c>
      <c r="P33" s="124">
        <v>0</v>
      </c>
      <c r="Q33" s="124">
        <v>10.836102517092501</v>
      </c>
    </row>
    <row r="34" spans="1:17" x14ac:dyDescent="0.2">
      <c r="A34" s="48" t="s">
        <v>34</v>
      </c>
      <c r="B34" s="51" t="s">
        <v>34</v>
      </c>
      <c r="C34" s="49" t="s">
        <v>11</v>
      </c>
      <c r="D34" s="50" t="s">
        <v>12</v>
      </c>
      <c r="E34" s="21"/>
      <c r="F34" s="127">
        <v>73.125445243183705</v>
      </c>
      <c r="G34" s="128">
        <v>75.7470812016266</v>
      </c>
      <c r="H34" s="129">
        <v>85.803731254151401</v>
      </c>
      <c r="I34" s="130">
        <v>72.030617421460903</v>
      </c>
      <c r="J34" s="129">
        <v>62.744360514862997</v>
      </c>
      <c r="K34" s="130">
        <v>54.561090268267002</v>
      </c>
      <c r="L34" s="127">
        <v>-3.4610389164231199</v>
      </c>
      <c r="M34" s="128">
        <v>19.1211936336767</v>
      </c>
      <c r="N34" s="128">
        <v>14.9983627643074</v>
      </c>
      <c r="O34" s="128">
        <v>16.4692194309111</v>
      </c>
      <c r="P34" s="128">
        <v>1.27902400629673</v>
      </c>
      <c r="Q34" s="128">
        <v>-2.2262824287347098</v>
      </c>
    </row>
    <row r="35" spans="1:17" x14ac:dyDescent="0.2">
      <c r="A35" s="48" t="s">
        <v>76</v>
      </c>
      <c r="B35" s="52" t="s">
        <v>47</v>
      </c>
      <c r="C35" s="49" t="s">
        <v>11</v>
      </c>
      <c r="D35" s="50" t="s">
        <v>12</v>
      </c>
      <c r="E35" s="21"/>
      <c r="F35" s="123">
        <v>61.496776620667198</v>
      </c>
      <c r="G35" s="124">
        <v>57.560678570815902</v>
      </c>
      <c r="H35" s="125">
        <v>109.693224452001</v>
      </c>
      <c r="I35" s="126">
        <v>91.138878396056796</v>
      </c>
      <c r="J35" s="125">
        <v>67.457797209254593</v>
      </c>
      <c r="K35" s="126">
        <v>52.460156846601102</v>
      </c>
      <c r="L35" s="123">
        <v>6.8381717303918901</v>
      </c>
      <c r="M35" s="124">
        <v>20.358321698138699</v>
      </c>
      <c r="N35" s="124">
        <v>28.588630427675</v>
      </c>
      <c r="O35" s="124">
        <v>28.985651877047701</v>
      </c>
      <c r="P35" s="124">
        <v>0.308753151855091</v>
      </c>
      <c r="Q35" s="124">
        <v>7.1680379529938296</v>
      </c>
    </row>
    <row r="36" spans="1:17" x14ac:dyDescent="0.2">
      <c r="A36" s="48" t="s">
        <v>35</v>
      </c>
      <c r="B36" s="51" t="s">
        <v>35</v>
      </c>
      <c r="C36" s="49" t="s">
        <v>11</v>
      </c>
      <c r="D36" s="50" t="s">
        <v>12</v>
      </c>
      <c r="E36" s="21"/>
      <c r="F36" s="127">
        <v>64.738521538734204</v>
      </c>
      <c r="G36" s="128">
        <v>56.508160150287601</v>
      </c>
      <c r="H36" s="129">
        <v>98.805107113192193</v>
      </c>
      <c r="I36" s="130">
        <v>77.453518845578401</v>
      </c>
      <c r="J36" s="129">
        <v>63.964965549843399</v>
      </c>
      <c r="K36" s="130">
        <v>43.767558471292702</v>
      </c>
      <c r="L36" s="127">
        <v>14.5649077346658</v>
      </c>
      <c r="M36" s="128">
        <v>27.5669699528863</v>
      </c>
      <c r="N36" s="128">
        <v>46.146981426433101</v>
      </c>
      <c r="O36" s="128">
        <v>45.194632304774402</v>
      </c>
      <c r="P36" s="128">
        <v>-0.65163790066924898</v>
      </c>
      <c r="Q36" s="128">
        <v>13.818359375</v>
      </c>
    </row>
    <row r="37" spans="1:17" x14ac:dyDescent="0.2">
      <c r="A37" s="48" t="s">
        <v>36</v>
      </c>
      <c r="B37" s="51" t="s">
        <v>36</v>
      </c>
      <c r="C37" s="49" t="s">
        <v>11</v>
      </c>
      <c r="D37" s="50" t="s">
        <v>12</v>
      </c>
      <c r="E37" s="21"/>
      <c r="F37" s="123">
        <v>76.712884132003495</v>
      </c>
      <c r="G37" s="124">
        <v>74.875792811839304</v>
      </c>
      <c r="H37" s="125">
        <v>171.13848662932</v>
      </c>
      <c r="I37" s="126">
        <v>118.699186343368</v>
      </c>
      <c r="J37" s="125">
        <v>131.285268953214</v>
      </c>
      <c r="K37" s="126">
        <v>88.876956835799803</v>
      </c>
      <c r="L37" s="123">
        <v>2.45351835509882</v>
      </c>
      <c r="M37" s="124">
        <v>44.178314865829897</v>
      </c>
      <c r="N37" s="124">
        <v>47.7157562851352</v>
      </c>
      <c r="O37" s="124">
        <v>60.48083353282</v>
      </c>
      <c r="P37" s="124">
        <v>8.6416490486257906</v>
      </c>
      <c r="Q37" s="124">
        <v>11.307191849315799</v>
      </c>
    </row>
    <row r="38" spans="1:17" x14ac:dyDescent="0.2">
      <c r="A38" s="48" t="s">
        <v>37</v>
      </c>
      <c r="B38" s="51" t="s">
        <v>48</v>
      </c>
      <c r="C38" s="49" t="s">
        <v>11</v>
      </c>
      <c r="D38" s="50" t="s">
        <v>12</v>
      </c>
      <c r="E38" s="21"/>
      <c r="F38" s="127">
        <v>68.419182948490203</v>
      </c>
      <c r="G38" s="128">
        <v>60.157610327229001</v>
      </c>
      <c r="H38" s="129">
        <v>109.412345246336</v>
      </c>
      <c r="I38" s="130">
        <v>87.115370661476604</v>
      </c>
      <c r="J38" s="129">
        <v>74.859032662324793</v>
      </c>
      <c r="K38" s="130">
        <v>52.406525217652302</v>
      </c>
      <c r="L38" s="127">
        <v>13.733212766135599</v>
      </c>
      <c r="M38" s="128">
        <v>25.594765212564202</v>
      </c>
      <c r="N38" s="128">
        <v>42.842961542334201</v>
      </c>
      <c r="O38" s="128">
        <v>44.858458147704901</v>
      </c>
      <c r="P38" s="128">
        <v>1.4109876913839601</v>
      </c>
      <c r="Q38" s="128">
        <v>15.3379743992813</v>
      </c>
    </row>
    <row r="39" spans="1:17" x14ac:dyDescent="0.2">
      <c r="A39" s="48" t="s">
        <v>38</v>
      </c>
      <c r="B39" s="51" t="s">
        <v>38</v>
      </c>
      <c r="C39" s="49" t="s">
        <v>11</v>
      </c>
      <c r="D39" s="50" t="s">
        <v>12</v>
      </c>
      <c r="E39" s="21"/>
      <c r="F39" s="123">
        <v>67.963362773961407</v>
      </c>
      <c r="G39" s="124">
        <v>60.595092024539802</v>
      </c>
      <c r="H39" s="125">
        <v>103.02757580716499</v>
      </c>
      <c r="I39" s="126">
        <v>85.510230501839203</v>
      </c>
      <c r="J39" s="125">
        <v>70.0210051030421</v>
      </c>
      <c r="K39" s="126">
        <v>51.815002862985601</v>
      </c>
      <c r="L39" s="123">
        <v>12.159847445132201</v>
      </c>
      <c r="M39" s="124">
        <v>20.4856719512055</v>
      </c>
      <c r="N39" s="124">
        <v>35.136545853714601</v>
      </c>
      <c r="O39" s="124">
        <v>40.8017793710993</v>
      </c>
      <c r="P39" s="124">
        <v>4.1922290388547996</v>
      </c>
      <c r="Q39" s="124">
        <v>16.861845139662201</v>
      </c>
    </row>
    <row r="40" spans="1:17" x14ac:dyDescent="0.2">
      <c r="A40" s="48" t="s">
        <v>39</v>
      </c>
      <c r="B40" s="51" t="s">
        <v>39</v>
      </c>
      <c r="C40" s="49" t="s">
        <v>11</v>
      </c>
      <c r="D40" s="50" t="s">
        <v>12</v>
      </c>
      <c r="E40" s="21"/>
      <c r="F40" s="127">
        <v>61.343593739853198</v>
      </c>
      <c r="G40" s="128">
        <v>55.727634194830998</v>
      </c>
      <c r="H40" s="129">
        <v>110.48854419190501</v>
      </c>
      <c r="I40" s="130">
        <v>80.481891952956801</v>
      </c>
      <c r="J40" s="129">
        <v>67.777643678160899</v>
      </c>
      <c r="K40" s="130">
        <v>44.850654340622903</v>
      </c>
      <c r="L40" s="127">
        <v>10.077512936199801</v>
      </c>
      <c r="M40" s="128">
        <v>37.283731173328299</v>
      </c>
      <c r="N40" s="128">
        <v>51.118516941618203</v>
      </c>
      <c r="O40" s="128">
        <v>54.212991543007199</v>
      </c>
      <c r="P40" s="128">
        <v>2.04771371769383</v>
      </c>
      <c r="Q40" s="128">
        <v>12.331585268690599</v>
      </c>
    </row>
    <row r="41" spans="1:17" x14ac:dyDescent="0.2">
      <c r="A41" s="48" t="s">
        <v>40</v>
      </c>
      <c r="B41" s="51" t="s">
        <v>40</v>
      </c>
      <c r="C41" s="49" t="s">
        <v>11</v>
      </c>
      <c r="D41" s="50" t="s">
        <v>12</v>
      </c>
      <c r="E41" s="21"/>
      <c r="F41" s="123">
        <v>61.199593358183598</v>
      </c>
      <c r="G41" s="124">
        <v>59.422899353647203</v>
      </c>
      <c r="H41" s="125">
        <v>109.21384569951999</v>
      </c>
      <c r="I41" s="126">
        <v>95.773346476575199</v>
      </c>
      <c r="J41" s="125">
        <v>66.838429458940396</v>
      </c>
      <c r="K41" s="126">
        <v>56.911299284395099</v>
      </c>
      <c r="L41" s="123">
        <v>2.9899147026849602</v>
      </c>
      <c r="M41" s="124">
        <v>14.033653116874399</v>
      </c>
      <c r="N41" s="124">
        <v>17.443162077424599</v>
      </c>
      <c r="O41" s="124">
        <v>20.005114712770101</v>
      </c>
      <c r="P41" s="124">
        <v>2.1814404432132899</v>
      </c>
      <c r="Q41" s="124">
        <v>5.2365783544402102</v>
      </c>
    </row>
    <row r="42" spans="1:17" x14ac:dyDescent="0.2">
      <c r="B42" s="51"/>
      <c r="C42" s="49" t="s">
        <v>11</v>
      </c>
      <c r="D42" s="50" t="s">
        <v>61</v>
      </c>
    </row>
    <row r="43" spans="1:17" x14ac:dyDescent="0.2">
      <c r="B43" s="51"/>
      <c r="C43" s="49" t="s">
        <v>11</v>
      </c>
      <c r="D43" s="50" t="s">
        <v>62</v>
      </c>
    </row>
    <row r="44" spans="1:17" x14ac:dyDescent="0.2">
      <c r="A44" s="41" t="s">
        <v>51</v>
      </c>
      <c r="B44" s="51" t="s">
        <v>51</v>
      </c>
      <c r="C44" s="49" t="s">
        <v>11</v>
      </c>
      <c r="D44" s="50" t="s">
        <v>63</v>
      </c>
      <c r="F44" s="114">
        <v>69.086294978778099</v>
      </c>
      <c r="G44" s="115">
        <v>63.577694654109003</v>
      </c>
      <c r="H44" s="116">
        <v>117.723698441164</v>
      </c>
      <c r="I44" s="117">
        <v>89.7941908585817</v>
      </c>
      <c r="J44" s="116">
        <v>81.330941564989899</v>
      </c>
      <c r="K44" s="117">
        <v>57.089076481196898</v>
      </c>
      <c r="L44" s="114">
        <v>8.6643599687567896</v>
      </c>
      <c r="M44" s="115">
        <v>31.103913644668999</v>
      </c>
      <c r="N44" s="115">
        <v>42.4632286559712</v>
      </c>
      <c r="O44" s="115">
        <v>43.115070961958402</v>
      </c>
      <c r="P44" s="115">
        <v>0.45755126578050798</v>
      </c>
      <c r="Q44" s="115">
        <v>9.1615551232461208</v>
      </c>
    </row>
    <row r="45" spans="1:17" x14ac:dyDescent="0.2">
      <c r="A45" s="48" t="s">
        <v>52</v>
      </c>
      <c r="B45" s="51" t="s">
        <v>52</v>
      </c>
      <c r="C45" s="49" t="s">
        <v>11</v>
      </c>
      <c r="D45" s="50" t="s">
        <v>64</v>
      </c>
      <c r="F45" s="123">
        <v>64.416511483550494</v>
      </c>
      <c r="G45" s="124">
        <v>65.5803848541278</v>
      </c>
      <c r="H45" s="125">
        <v>111.525578896651</v>
      </c>
      <c r="I45" s="126">
        <v>95.155203028868897</v>
      </c>
      <c r="J45" s="83">
        <v>71.840887337057694</v>
      </c>
      <c r="K45" s="84">
        <v>62.403148355058903</v>
      </c>
      <c r="L45" s="123">
        <v>-1.77472787505915</v>
      </c>
      <c r="M45" s="124">
        <v>17.203868361056301</v>
      </c>
      <c r="N45" s="124">
        <v>15.123818638605</v>
      </c>
      <c r="O45" s="124">
        <v>15.123818638605</v>
      </c>
      <c r="P45" s="124">
        <v>0</v>
      </c>
      <c r="Q45" s="124">
        <v>-1.77472787505915</v>
      </c>
    </row>
    <row r="46" spans="1:17" x14ac:dyDescent="0.2">
      <c r="A46" s="48" t="s">
        <v>53</v>
      </c>
      <c r="B46" s="51" t="s">
        <v>53</v>
      </c>
      <c r="C46" s="49" t="s">
        <v>11</v>
      </c>
      <c r="D46" s="50" t="s">
        <v>65</v>
      </c>
      <c r="F46" s="127">
        <v>60.372340425531902</v>
      </c>
      <c r="G46" s="128">
        <v>61.566932624113399</v>
      </c>
      <c r="H46" s="129">
        <v>116.646888032305</v>
      </c>
      <c r="I46" s="130">
        <v>100.475345044818</v>
      </c>
      <c r="J46" s="129">
        <v>70.422456338652395</v>
      </c>
      <c r="K46" s="130">
        <v>61.859587987588597</v>
      </c>
      <c r="L46" s="127">
        <v>-1.9403146261564399</v>
      </c>
      <c r="M46" s="128">
        <v>16.095036031251102</v>
      </c>
      <c r="N46" s="128">
        <v>13.842427066895199</v>
      </c>
      <c r="O46" s="128">
        <v>13.842427066895199</v>
      </c>
      <c r="P46" s="128">
        <v>0</v>
      </c>
      <c r="Q46" s="128">
        <v>-1.9403146261564399</v>
      </c>
    </row>
    <row r="47" spans="1:17" x14ac:dyDescent="0.2">
      <c r="A47" s="48" t="s">
        <v>54</v>
      </c>
      <c r="B47" s="51" t="s">
        <v>54</v>
      </c>
      <c r="C47" s="49" t="s">
        <v>11</v>
      </c>
      <c r="D47" s="50" t="s">
        <v>66</v>
      </c>
      <c r="F47" s="123">
        <v>67.672832886505802</v>
      </c>
      <c r="G47" s="124">
        <v>64.536071361198594</v>
      </c>
      <c r="H47" s="125">
        <v>124.738610911194</v>
      </c>
      <c r="I47" s="126">
        <v>102.33627738293001</v>
      </c>
      <c r="J47" s="125">
        <v>84.4141517068811</v>
      </c>
      <c r="K47" s="126">
        <v>66.043813000242494</v>
      </c>
      <c r="L47" s="123">
        <v>4.8604779608463096</v>
      </c>
      <c r="M47" s="124">
        <v>21.890901351078298</v>
      </c>
      <c r="N47" s="124">
        <v>27.815381747524299</v>
      </c>
      <c r="O47" s="124">
        <v>28.4801719131877</v>
      </c>
      <c r="P47" s="124">
        <v>0.52011749804619001</v>
      </c>
      <c r="Q47" s="124">
        <v>5.4058756552555396</v>
      </c>
    </row>
    <row r="48" spans="1:17" x14ac:dyDescent="0.2">
      <c r="A48" s="48" t="s">
        <v>55</v>
      </c>
      <c r="B48" s="51" t="s">
        <v>55</v>
      </c>
      <c r="C48" s="49" t="s">
        <v>11</v>
      </c>
      <c r="D48" s="50" t="s">
        <v>67</v>
      </c>
      <c r="F48" s="127">
        <v>69.918630582846106</v>
      </c>
      <c r="G48" s="128">
        <v>45.4747539112022</v>
      </c>
      <c r="H48" s="129">
        <v>133.63753344290899</v>
      </c>
      <c r="I48" s="130">
        <v>91.576742854056704</v>
      </c>
      <c r="J48" s="129">
        <v>93.437533327975601</v>
      </c>
      <c r="K48" s="130">
        <v>41.644298452776802</v>
      </c>
      <c r="L48" s="127">
        <v>53.752631007910303</v>
      </c>
      <c r="M48" s="128">
        <v>45.929555122837499</v>
      </c>
      <c r="N48" s="128">
        <v>124.37053041950099</v>
      </c>
      <c r="O48" s="128">
        <v>122.3778731271</v>
      </c>
      <c r="P48" s="128">
        <v>-0.888110077858977</v>
      </c>
      <c r="Q48" s="128">
        <v>52.387138396955798</v>
      </c>
    </row>
    <row r="49" spans="1:17" x14ac:dyDescent="0.2">
      <c r="A49" s="48" t="s">
        <v>56</v>
      </c>
      <c r="B49" s="51" t="s">
        <v>56</v>
      </c>
      <c r="C49" s="49" t="s">
        <v>11</v>
      </c>
      <c r="D49" s="50" t="s">
        <v>68</v>
      </c>
      <c r="F49" s="123">
        <v>66.364203889253005</v>
      </c>
      <c r="G49" s="124">
        <v>56.442529812074604</v>
      </c>
      <c r="H49" s="125">
        <v>104.739503224198</v>
      </c>
      <c r="I49" s="126">
        <v>87.694138257156695</v>
      </c>
      <c r="J49" s="125">
        <v>69.509537472297595</v>
      </c>
      <c r="K49" s="126">
        <v>49.496790129237603</v>
      </c>
      <c r="L49" s="123">
        <v>17.578365303987201</v>
      </c>
      <c r="M49" s="124">
        <v>19.437291141463799</v>
      </c>
      <c r="N49" s="124">
        <v>40.432414487497098</v>
      </c>
      <c r="O49" s="124">
        <v>40.445566052817199</v>
      </c>
      <c r="P49" s="124">
        <v>9.3650496347630601E-3</v>
      </c>
      <c r="Q49" s="124">
        <v>17.5893765762576</v>
      </c>
    </row>
    <row r="50" spans="1:17" x14ac:dyDescent="0.2">
      <c r="A50" s="48" t="s">
        <v>57</v>
      </c>
      <c r="B50" s="51" t="s">
        <v>57</v>
      </c>
      <c r="C50" s="49" t="s">
        <v>11</v>
      </c>
      <c r="D50" s="50" t="s">
        <v>69</v>
      </c>
      <c r="F50" s="127">
        <v>63.078218405321202</v>
      </c>
      <c r="G50" s="128">
        <v>64.1287402564747</v>
      </c>
      <c r="H50" s="129">
        <v>99.819511866307096</v>
      </c>
      <c r="I50" s="130">
        <v>84.997977964240903</v>
      </c>
      <c r="J50" s="129">
        <v>62.964369706154699</v>
      </c>
      <c r="K50" s="130">
        <v>54.5081325119436</v>
      </c>
      <c r="L50" s="127">
        <v>-1.6381451545002901</v>
      </c>
      <c r="M50" s="128">
        <v>17.437513523323702</v>
      </c>
      <c r="N50" s="128">
        <v>15.5137165859758</v>
      </c>
      <c r="O50" s="128">
        <v>14.990898658254499</v>
      </c>
      <c r="P50" s="128">
        <v>-0.45260246416897099</v>
      </c>
      <c r="Q50" s="128">
        <v>-2.0833333333333299</v>
      </c>
    </row>
    <row r="51" spans="1:17" x14ac:dyDescent="0.2">
      <c r="A51" s="48" t="s">
        <v>58</v>
      </c>
      <c r="B51" s="51" t="s">
        <v>58</v>
      </c>
      <c r="C51" s="49" t="s">
        <v>11</v>
      </c>
      <c r="D51" s="50" t="s">
        <v>70</v>
      </c>
      <c r="F51" s="123">
        <v>61.103253777833899</v>
      </c>
      <c r="G51" s="124">
        <v>55.931675712061903</v>
      </c>
      <c r="H51" s="125">
        <v>116.178453255994</v>
      </c>
      <c r="I51" s="126">
        <v>87.6754112257792</v>
      </c>
      <c r="J51" s="125">
        <v>70.988815128172703</v>
      </c>
      <c r="K51" s="126">
        <v>49.038326686019602</v>
      </c>
      <c r="L51" s="123">
        <v>9.2462419549083794</v>
      </c>
      <c r="M51" s="124">
        <v>32.509732924794001</v>
      </c>
      <c r="N51" s="124">
        <v>44.761903444823297</v>
      </c>
      <c r="O51" s="124">
        <v>44.688819055857103</v>
      </c>
      <c r="P51" s="124">
        <v>-5.0485927047835402E-2</v>
      </c>
      <c r="Q51" s="124">
        <v>9.1910879768925202</v>
      </c>
    </row>
    <row r="52" spans="1:17" x14ac:dyDescent="0.2">
      <c r="A52" s="48" t="s">
        <v>59</v>
      </c>
      <c r="B52" s="51" t="s">
        <v>59</v>
      </c>
      <c r="C52" s="49" t="s">
        <v>11</v>
      </c>
      <c r="D52" s="50" t="s">
        <v>71</v>
      </c>
      <c r="F52" s="127">
        <v>59.956111476848797</v>
      </c>
      <c r="G52" s="128">
        <v>52.308536317752903</v>
      </c>
      <c r="H52" s="129">
        <v>88.997752726740302</v>
      </c>
      <c r="I52" s="130">
        <v>78.420401476695801</v>
      </c>
      <c r="J52" s="129">
        <v>53.359591836734602</v>
      </c>
      <c r="K52" s="130">
        <v>41.020564186965103</v>
      </c>
      <c r="L52" s="127">
        <v>14.620128371858801</v>
      </c>
      <c r="M52" s="128">
        <v>13.4880095623939</v>
      </c>
      <c r="N52" s="128">
        <v>30.080102247083399</v>
      </c>
      <c r="O52" s="128">
        <v>30.080102247083399</v>
      </c>
      <c r="P52" s="128">
        <v>0</v>
      </c>
      <c r="Q52" s="128">
        <v>14.620128371858801</v>
      </c>
    </row>
    <row r="53" spans="1:17" x14ac:dyDescent="0.2">
      <c r="A53" s="48" t="s">
        <v>60</v>
      </c>
      <c r="B53" s="51" t="s">
        <v>60</v>
      </c>
      <c r="C53" s="49" t="s">
        <v>11</v>
      </c>
      <c r="D53" s="50" t="s">
        <v>72</v>
      </c>
      <c r="F53" s="123">
        <v>61.217895987569598</v>
      </c>
      <c r="G53" s="124">
        <v>54.770904146838802</v>
      </c>
      <c r="H53" s="125">
        <v>106.060934926879</v>
      </c>
      <c r="I53" s="126">
        <v>84.848333912554097</v>
      </c>
      <c r="J53" s="125">
        <v>64.928272826981001</v>
      </c>
      <c r="K53" s="126">
        <v>46.472199637434798</v>
      </c>
      <c r="L53" s="123">
        <v>11.770833330497201</v>
      </c>
      <c r="M53" s="124">
        <v>25.000609954447999</v>
      </c>
      <c r="N53" s="124">
        <v>39.714223414290998</v>
      </c>
      <c r="O53" s="124">
        <v>38.555478665375702</v>
      </c>
      <c r="P53" s="124">
        <v>-0.82936777702243303</v>
      </c>
      <c r="Q53" s="124">
        <v>10.8438420547446</v>
      </c>
    </row>
    <row r="54" spans="1:17" x14ac:dyDescent="0.2">
      <c r="B54" s="21"/>
    </row>
  </sheetData>
  <sheetProtection algorithmName="SHA-512" hashValue="cHz9rvtIDCNkQ4/4DWMLTIPVHAes678Dee6CeFhn1leKWddwM0w7eHTAaGoOWKzdEFxufFA9vyeoaA7giPNxZw==" saltValue="xGa03pXRFQXj2hQSAInaPQ==" spinCount="100000" sheet="1" objects="1" scenarios="1" selectLockedCells="1" selectUnlockedCells="1"/>
  <mergeCells count="6">
    <mergeCell ref="F1:Q1"/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Q54"/>
  <sheetViews>
    <sheetView topLeftCell="A19" workbookViewId="0">
      <selection activeCell="B39" sqref="B39"/>
    </sheetView>
  </sheetViews>
  <sheetFormatPr defaultColWidth="8.85546875" defaultRowHeight="12.75" x14ac:dyDescent="0.2"/>
  <cols>
    <col min="1" max="1" width="43.28515625" style="31" bestFit="1" customWidth="1"/>
    <col min="2" max="2" width="21.7109375" style="31" customWidth="1"/>
    <col min="3" max="11" width="8.85546875" style="31"/>
    <col min="12" max="12" width="12.140625" style="31" customWidth="1"/>
    <col min="13" max="16384" width="8.85546875" style="31"/>
  </cols>
  <sheetData>
    <row r="1" spans="1:17" ht="25.5" x14ac:dyDescent="0.35">
      <c r="A1" s="53" t="s">
        <v>83</v>
      </c>
      <c r="B1" s="55"/>
      <c r="C1" s="54" t="s">
        <v>73</v>
      </c>
      <c r="D1" s="56"/>
      <c r="E1" s="2"/>
      <c r="F1" s="107" t="s">
        <v>82</v>
      </c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</row>
    <row r="2" spans="1:17" ht="25.5" x14ac:dyDescent="0.35">
      <c r="A2" s="32"/>
      <c r="B2" s="2"/>
      <c r="C2" s="29"/>
      <c r="D2" s="30"/>
      <c r="E2" s="2"/>
      <c r="F2" s="17"/>
      <c r="G2" s="17"/>
      <c r="H2" s="17"/>
      <c r="I2" s="2"/>
      <c r="J2" s="2"/>
      <c r="K2" s="2"/>
      <c r="L2" s="2"/>
      <c r="M2" s="2"/>
      <c r="N2" s="2"/>
      <c r="O2" s="2"/>
      <c r="P2" s="2"/>
      <c r="Q2" s="2"/>
    </row>
    <row r="3" spans="1:17" x14ac:dyDescent="0.2">
      <c r="A3" s="33"/>
      <c r="B3" s="2"/>
      <c r="C3" s="33"/>
      <c r="D3" s="34"/>
      <c r="E3" s="2"/>
      <c r="F3" s="1"/>
      <c r="G3" s="17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">
      <c r="A4" s="1"/>
      <c r="B4" s="1"/>
      <c r="C4" s="1"/>
      <c r="D4" s="17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7" x14ac:dyDescent="0.2">
      <c r="A5" s="1"/>
      <c r="B5" s="1"/>
      <c r="C5" s="1"/>
      <c r="D5" s="1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7" x14ac:dyDescent="0.2">
      <c r="A6" s="3"/>
      <c r="B6" s="35"/>
      <c r="C6" s="108" t="s">
        <v>0</v>
      </c>
      <c r="D6" s="109"/>
      <c r="E6" s="36"/>
      <c r="F6" s="107" t="s">
        <v>82</v>
      </c>
      <c r="G6" s="107"/>
      <c r="H6" s="107"/>
      <c r="I6" s="107"/>
      <c r="J6" s="107"/>
      <c r="K6" s="107"/>
      <c r="L6" s="107"/>
      <c r="M6" s="107"/>
      <c r="N6" s="107"/>
      <c r="O6" s="107"/>
      <c r="P6" s="107"/>
      <c r="Q6" s="107"/>
    </row>
    <row r="7" spans="1:17" x14ac:dyDescent="0.2">
      <c r="A7" s="5"/>
      <c r="B7" s="37"/>
      <c r="C7" s="4"/>
      <c r="D7" s="19"/>
      <c r="E7" s="38"/>
      <c r="F7" s="110" t="s">
        <v>1</v>
      </c>
      <c r="G7" s="111"/>
      <c r="H7" s="110" t="s">
        <v>2</v>
      </c>
      <c r="I7" s="111"/>
      <c r="J7" s="110" t="s">
        <v>3</v>
      </c>
      <c r="K7" s="111"/>
      <c r="L7" s="74" t="s">
        <v>77</v>
      </c>
      <c r="M7" s="75"/>
      <c r="N7" s="75"/>
      <c r="O7" s="75"/>
      <c r="P7" s="75"/>
      <c r="Q7" s="76"/>
    </row>
    <row r="8" spans="1:17" ht="22.5" x14ac:dyDescent="0.2">
      <c r="A8" s="7"/>
      <c r="B8" s="39"/>
      <c r="C8" s="6" t="s">
        <v>4</v>
      </c>
      <c r="D8" s="6" t="s">
        <v>5</v>
      </c>
      <c r="E8" s="40"/>
      <c r="F8" s="77">
        <v>2022</v>
      </c>
      <c r="G8" s="78">
        <v>2021</v>
      </c>
      <c r="H8" s="77">
        <v>2022</v>
      </c>
      <c r="I8" s="78">
        <v>2021</v>
      </c>
      <c r="J8" s="77">
        <v>2022</v>
      </c>
      <c r="K8" s="78">
        <v>2021</v>
      </c>
      <c r="L8" s="77" t="s">
        <v>6</v>
      </c>
      <c r="M8" s="79" t="s">
        <v>2</v>
      </c>
      <c r="N8" s="79" t="s">
        <v>3</v>
      </c>
      <c r="O8" s="80" t="s">
        <v>7</v>
      </c>
      <c r="P8" s="80" t="s">
        <v>8</v>
      </c>
      <c r="Q8" s="81" t="s">
        <v>9</v>
      </c>
    </row>
    <row r="9" spans="1:17" x14ac:dyDescent="0.2">
      <c r="A9" s="41" t="s">
        <v>10</v>
      </c>
      <c r="B9" s="51" t="s">
        <v>10</v>
      </c>
      <c r="C9" s="42" t="s">
        <v>11</v>
      </c>
      <c r="D9" s="43" t="s">
        <v>12</v>
      </c>
      <c r="E9" s="21"/>
      <c r="F9" s="114">
        <v>58.515928658666901</v>
      </c>
      <c r="G9" s="115">
        <v>48.999606049178396</v>
      </c>
      <c r="H9" s="116">
        <v>140.74673083592401</v>
      </c>
      <c r="I9" s="117">
        <v>103.054506385463</v>
      </c>
      <c r="J9" s="116">
        <v>82.359256605355696</v>
      </c>
      <c r="K9" s="117">
        <v>50.496302144802598</v>
      </c>
      <c r="L9" s="114">
        <v>19.421222692969</v>
      </c>
      <c r="M9" s="115">
        <v>36.575037591735999</v>
      </c>
      <c r="N9" s="115">
        <v>63.099579785433299</v>
      </c>
      <c r="O9" s="115">
        <v>69.131749779584794</v>
      </c>
      <c r="P9" s="115">
        <v>3.6984583296211899</v>
      </c>
      <c r="Q9" s="115">
        <v>23.837966850992601</v>
      </c>
    </row>
    <row r="10" spans="1:17" x14ac:dyDescent="0.2">
      <c r="A10" s="44"/>
      <c r="B10" s="51"/>
      <c r="C10" s="45"/>
      <c r="D10" s="46"/>
      <c r="E10" s="1"/>
      <c r="F10" s="118"/>
      <c r="G10" s="118"/>
      <c r="H10" s="118"/>
      <c r="I10" s="118"/>
      <c r="J10" s="118"/>
      <c r="K10" s="118"/>
      <c r="L10" s="118"/>
      <c r="M10" s="118"/>
      <c r="N10" s="118"/>
      <c r="O10" s="118"/>
      <c r="P10" s="118"/>
      <c r="Q10" s="118"/>
    </row>
    <row r="11" spans="1:17" x14ac:dyDescent="0.2">
      <c r="A11" s="41" t="s">
        <v>13</v>
      </c>
      <c r="B11" s="51" t="s">
        <v>13</v>
      </c>
      <c r="C11" s="42" t="s">
        <v>11</v>
      </c>
      <c r="D11" s="43" t="s">
        <v>12</v>
      </c>
      <c r="E11" s="21"/>
      <c r="F11" s="114">
        <v>55.506704756189002</v>
      </c>
      <c r="G11" s="115">
        <v>47.904649473537198</v>
      </c>
      <c r="H11" s="116">
        <v>108.427561961576</v>
      </c>
      <c r="I11" s="117">
        <v>86.193827110554693</v>
      </c>
      <c r="J11" s="116">
        <v>60.184566692346003</v>
      </c>
      <c r="K11" s="117">
        <v>41.290850745137902</v>
      </c>
      <c r="L11" s="114">
        <v>15.869138729114599</v>
      </c>
      <c r="M11" s="115">
        <v>25.795043098044601</v>
      </c>
      <c r="N11" s="115">
        <v>45.7576330016228</v>
      </c>
      <c r="O11" s="115">
        <v>47.396046637663098</v>
      </c>
      <c r="P11" s="115">
        <v>1.12406712588566</v>
      </c>
      <c r="Q11" s="115">
        <v>17.1715856266154</v>
      </c>
    </row>
    <row r="12" spans="1:17" x14ac:dyDescent="0.2">
      <c r="A12" s="44"/>
      <c r="B12" s="51"/>
      <c r="C12" s="45"/>
      <c r="D12" s="46"/>
      <c r="E12" s="1"/>
      <c r="F12" s="119"/>
      <c r="G12" s="119"/>
      <c r="H12" s="120"/>
      <c r="I12" s="120"/>
      <c r="J12" s="120"/>
      <c r="K12" s="120"/>
      <c r="L12" s="119"/>
      <c r="M12" s="119"/>
      <c r="N12" s="119"/>
      <c r="O12" s="119"/>
      <c r="P12" s="119"/>
      <c r="Q12" s="119"/>
    </row>
    <row r="13" spans="1:17" x14ac:dyDescent="0.2">
      <c r="A13" s="47" t="s">
        <v>14</v>
      </c>
      <c r="B13" s="51"/>
      <c r="C13" s="8"/>
      <c r="D13" s="20"/>
      <c r="E13" s="1"/>
      <c r="F13" s="121"/>
      <c r="G13" s="121"/>
      <c r="H13" s="122"/>
      <c r="I13" s="122"/>
      <c r="J13" s="122"/>
      <c r="K13" s="122"/>
      <c r="L13" s="121"/>
      <c r="M13" s="121"/>
      <c r="N13" s="121"/>
      <c r="O13" s="121"/>
      <c r="P13" s="121"/>
      <c r="Q13" s="121"/>
    </row>
    <row r="14" spans="1:17" x14ac:dyDescent="0.2">
      <c r="A14" s="41" t="s">
        <v>15</v>
      </c>
      <c r="B14" s="51" t="s">
        <v>15</v>
      </c>
      <c r="C14" s="42" t="s">
        <v>11</v>
      </c>
      <c r="D14" s="43" t="s">
        <v>12</v>
      </c>
      <c r="E14" s="21"/>
      <c r="F14" s="114">
        <v>55.519541678733198</v>
      </c>
      <c r="G14" s="115">
        <v>52.829138413430897</v>
      </c>
      <c r="H14" s="116">
        <v>105.34762777780099</v>
      </c>
      <c r="I14" s="117">
        <v>87.147838803359505</v>
      </c>
      <c r="J14" s="116">
        <v>58.4885201116535</v>
      </c>
      <c r="K14" s="117">
        <v>46.039452385740503</v>
      </c>
      <c r="L14" s="114">
        <v>5.0926502799414397</v>
      </c>
      <c r="M14" s="115">
        <v>20.883809884842201</v>
      </c>
      <c r="N14" s="115">
        <v>27.039999567346499</v>
      </c>
      <c r="O14" s="115">
        <v>28.539454365894901</v>
      </c>
      <c r="P14" s="115">
        <v>1.18030132529514</v>
      </c>
      <c r="Q14" s="115">
        <v>6.33306022398338</v>
      </c>
    </row>
    <row r="15" spans="1:17" x14ac:dyDescent="0.2">
      <c r="A15" s="48" t="s">
        <v>16</v>
      </c>
      <c r="B15" s="51" t="s">
        <v>49</v>
      </c>
      <c r="C15" s="49" t="s">
        <v>11</v>
      </c>
      <c r="D15" s="50" t="s">
        <v>12</v>
      </c>
      <c r="E15" s="21"/>
      <c r="F15" s="123">
        <v>62.667860672303298</v>
      </c>
      <c r="G15" s="124">
        <v>55.969908007450996</v>
      </c>
      <c r="H15" s="125">
        <v>102.403889383424</v>
      </c>
      <c r="I15" s="126">
        <v>79.639854490603497</v>
      </c>
      <c r="J15" s="125">
        <v>64.174326721823803</v>
      </c>
      <c r="K15" s="126">
        <v>44.574353295658597</v>
      </c>
      <c r="L15" s="123">
        <v>11.9670603424265</v>
      </c>
      <c r="M15" s="124">
        <v>28.583722356632901</v>
      </c>
      <c r="N15" s="124">
        <v>43.971414001589402</v>
      </c>
      <c r="O15" s="124">
        <v>46.2258086524525</v>
      </c>
      <c r="P15" s="124">
        <v>1.5658626863512199</v>
      </c>
      <c r="Q15" s="124">
        <v>13.7203107613329</v>
      </c>
    </row>
    <row r="16" spans="1:17" x14ac:dyDescent="0.2">
      <c r="A16" s="48" t="s">
        <v>17</v>
      </c>
      <c r="B16" s="51" t="s">
        <v>17</v>
      </c>
      <c r="C16" s="49" t="s">
        <v>11</v>
      </c>
      <c r="D16" s="50" t="s">
        <v>12</v>
      </c>
      <c r="E16" s="21"/>
      <c r="F16" s="127">
        <v>52.278038145457899</v>
      </c>
      <c r="G16" s="128">
        <v>47.294028759188599</v>
      </c>
      <c r="H16" s="129">
        <v>101.95354724728401</v>
      </c>
      <c r="I16" s="130">
        <v>84.137045423626404</v>
      </c>
      <c r="J16" s="129">
        <v>53.299314320582702</v>
      </c>
      <c r="K16" s="130">
        <v>39.791798459781504</v>
      </c>
      <c r="L16" s="127">
        <v>10.5383481108087</v>
      </c>
      <c r="M16" s="128">
        <v>21.175573415910101</v>
      </c>
      <c r="N16" s="128">
        <v>33.945477167747299</v>
      </c>
      <c r="O16" s="128">
        <v>36.630331320760398</v>
      </c>
      <c r="P16" s="128">
        <v>2.00443808166118</v>
      </c>
      <c r="Q16" s="128">
        <v>12.754020855180899</v>
      </c>
    </row>
    <row r="17" spans="1:17" x14ac:dyDescent="0.2">
      <c r="A17" s="48" t="s">
        <v>18</v>
      </c>
      <c r="B17" s="51" t="s">
        <v>18</v>
      </c>
      <c r="C17" s="49" t="s">
        <v>11</v>
      </c>
      <c r="D17" s="50" t="s">
        <v>12</v>
      </c>
      <c r="E17" s="21"/>
      <c r="F17" s="123">
        <v>52.813195364502299</v>
      </c>
      <c r="G17" s="124">
        <v>40.496554242604702</v>
      </c>
      <c r="H17" s="125">
        <v>148.997706267019</v>
      </c>
      <c r="I17" s="126">
        <v>103.271132937378</v>
      </c>
      <c r="J17" s="125">
        <v>78.690449699428299</v>
      </c>
      <c r="K17" s="126">
        <v>41.821250366938003</v>
      </c>
      <c r="L17" s="123">
        <v>30.414047200440098</v>
      </c>
      <c r="M17" s="124">
        <v>44.278175351642702</v>
      </c>
      <c r="N17" s="124">
        <v>88.159007703025097</v>
      </c>
      <c r="O17" s="124">
        <v>101.529541154228</v>
      </c>
      <c r="P17" s="124">
        <v>7.1059757459535202</v>
      </c>
      <c r="Q17" s="124">
        <v>39.681237763819802</v>
      </c>
    </row>
    <row r="18" spans="1:17" x14ac:dyDescent="0.2">
      <c r="A18" s="44"/>
      <c r="B18" s="51"/>
      <c r="C18" s="45"/>
      <c r="D18" s="46"/>
      <c r="E18" s="1"/>
      <c r="F18" s="118"/>
      <c r="G18" s="118"/>
      <c r="H18" s="118"/>
      <c r="I18" s="118"/>
      <c r="J18" s="118"/>
      <c r="K18" s="118"/>
      <c r="L18" s="118"/>
      <c r="M18" s="118"/>
      <c r="N18" s="118"/>
      <c r="O18" s="118"/>
      <c r="P18" s="118"/>
      <c r="Q18" s="118"/>
    </row>
    <row r="19" spans="1:17" x14ac:dyDescent="0.2">
      <c r="A19" s="47" t="s">
        <v>19</v>
      </c>
      <c r="B19" s="51"/>
      <c r="C19" s="8"/>
      <c r="D19" s="20"/>
      <c r="E19" s="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</row>
    <row r="20" spans="1:17" x14ac:dyDescent="0.2">
      <c r="A20" s="41" t="s">
        <v>20</v>
      </c>
      <c r="B20" s="51" t="s">
        <v>20</v>
      </c>
      <c r="C20" s="42" t="s">
        <v>11</v>
      </c>
      <c r="D20" s="43" t="s">
        <v>12</v>
      </c>
      <c r="E20" s="21"/>
      <c r="F20" s="114">
        <v>55.1420922570016</v>
      </c>
      <c r="G20" s="115">
        <v>31.682882188613799</v>
      </c>
      <c r="H20" s="116">
        <v>153.85599203607501</v>
      </c>
      <c r="I20" s="117">
        <v>112.190482010742</v>
      </c>
      <c r="J20" s="116">
        <v>84.839413071457898</v>
      </c>
      <c r="K20" s="117">
        <v>35.545178242301603</v>
      </c>
      <c r="L20" s="114">
        <v>74.043800462126498</v>
      </c>
      <c r="M20" s="115">
        <v>37.1381861264693</v>
      </c>
      <c r="N20" s="115">
        <v>138.68051101933199</v>
      </c>
      <c r="O20" s="115">
        <v>123.298826993522</v>
      </c>
      <c r="P20" s="115">
        <v>-6.44446585107407</v>
      </c>
      <c r="Q20" s="115">
        <v>62.827607175433201</v>
      </c>
    </row>
    <row r="21" spans="1:17" x14ac:dyDescent="0.2">
      <c r="A21" s="48" t="s">
        <v>21</v>
      </c>
      <c r="B21" s="51" t="s">
        <v>21</v>
      </c>
      <c r="C21" s="49" t="s">
        <v>11</v>
      </c>
      <c r="D21" s="50" t="s">
        <v>12</v>
      </c>
      <c r="E21" s="21"/>
      <c r="F21" s="123">
        <v>58.0887169372741</v>
      </c>
      <c r="G21" s="124">
        <v>49.312777696401497</v>
      </c>
      <c r="H21" s="125">
        <v>112.37910177361</v>
      </c>
      <c r="I21" s="126">
        <v>98.510127552662098</v>
      </c>
      <c r="J21" s="125">
        <v>65.279578325923595</v>
      </c>
      <c r="K21" s="126">
        <v>48.5780802084859</v>
      </c>
      <c r="L21" s="123">
        <v>17.796481258675801</v>
      </c>
      <c r="M21" s="124">
        <v>14.0787293301735</v>
      </c>
      <c r="N21" s="124">
        <v>34.3807290155533</v>
      </c>
      <c r="O21" s="124">
        <v>36.476552674837201</v>
      </c>
      <c r="P21" s="124">
        <v>1.5596162296762801</v>
      </c>
      <c r="Q21" s="124">
        <v>19.633654298373699</v>
      </c>
    </row>
    <row r="22" spans="1:17" x14ac:dyDescent="0.2">
      <c r="A22" s="48" t="s">
        <v>22</v>
      </c>
      <c r="B22" s="51" t="s">
        <v>22</v>
      </c>
      <c r="C22" s="49" t="s">
        <v>11</v>
      </c>
      <c r="D22" s="50" t="s">
        <v>12</v>
      </c>
      <c r="E22" s="21"/>
      <c r="F22" s="127">
        <v>53.728325756882299</v>
      </c>
      <c r="G22" s="128">
        <v>40.008409513633303</v>
      </c>
      <c r="H22" s="129">
        <v>126.603821084351</v>
      </c>
      <c r="I22" s="130">
        <v>93.601671534092105</v>
      </c>
      <c r="J22" s="129">
        <v>68.022113412860605</v>
      </c>
      <c r="K22" s="130">
        <v>37.448540058965499</v>
      </c>
      <c r="L22" s="127">
        <v>34.292581009934501</v>
      </c>
      <c r="M22" s="128">
        <v>35.258077136195801</v>
      </c>
      <c r="N22" s="128">
        <v>81.641562810605507</v>
      </c>
      <c r="O22" s="128">
        <v>76.708580797910898</v>
      </c>
      <c r="P22" s="128">
        <v>-2.71577822628517</v>
      </c>
      <c r="Q22" s="128">
        <v>30.645492335350301</v>
      </c>
    </row>
    <row r="23" spans="1:17" x14ac:dyDescent="0.2">
      <c r="A23" s="48" t="s">
        <v>23</v>
      </c>
      <c r="B23" s="51" t="s">
        <v>23</v>
      </c>
      <c r="C23" s="49" t="s">
        <v>11</v>
      </c>
      <c r="D23" s="50" t="s">
        <v>12</v>
      </c>
      <c r="E23" s="21"/>
      <c r="F23" s="123">
        <v>49.511052217165002</v>
      </c>
      <c r="G23" s="124">
        <v>39.4902080783353</v>
      </c>
      <c r="H23" s="125">
        <v>127.549954850296</v>
      </c>
      <c r="I23" s="126">
        <v>94.9021734829347</v>
      </c>
      <c r="J23" s="125">
        <v>63.1513247489005</v>
      </c>
      <c r="K23" s="126">
        <v>37.477065779273701</v>
      </c>
      <c r="L23" s="123">
        <v>25.375516175938198</v>
      </c>
      <c r="M23" s="124">
        <v>34.401510702209599</v>
      </c>
      <c r="N23" s="124">
        <v>68.506587791154104</v>
      </c>
      <c r="O23" s="124">
        <v>78.994421315242505</v>
      </c>
      <c r="P23" s="124">
        <v>6.2239902080783303</v>
      </c>
      <c r="Q23" s="124">
        <v>33.178876026056201</v>
      </c>
    </row>
    <row r="24" spans="1:17" x14ac:dyDescent="0.2">
      <c r="A24" s="48" t="s">
        <v>24</v>
      </c>
      <c r="B24" s="51" t="s">
        <v>24</v>
      </c>
      <c r="C24" s="49" t="s">
        <v>11</v>
      </c>
      <c r="D24" s="50" t="s">
        <v>12</v>
      </c>
      <c r="E24" s="21"/>
      <c r="F24" s="127">
        <v>59.478935266378201</v>
      </c>
      <c r="G24" s="128">
        <v>51.722517207472897</v>
      </c>
      <c r="H24" s="129">
        <v>88.912550289286202</v>
      </c>
      <c r="I24" s="130">
        <v>75.701152793250401</v>
      </c>
      <c r="J24" s="129">
        <v>52.884238230250503</v>
      </c>
      <c r="K24" s="130">
        <v>39.154541779744299</v>
      </c>
      <c r="L24" s="127">
        <v>14.9962114716734</v>
      </c>
      <c r="M24" s="128">
        <v>17.452042681724802</v>
      </c>
      <c r="N24" s="128">
        <v>35.0653993800764</v>
      </c>
      <c r="O24" s="128">
        <v>36.308479161981502</v>
      </c>
      <c r="P24" s="128">
        <v>0.92035398230088405</v>
      </c>
      <c r="Q24" s="128">
        <v>16.054583683448001</v>
      </c>
    </row>
    <row r="25" spans="1:17" x14ac:dyDescent="0.2">
      <c r="A25" s="48" t="s">
        <v>25</v>
      </c>
      <c r="B25" s="51" t="s">
        <v>25</v>
      </c>
      <c r="C25" s="49" t="s">
        <v>11</v>
      </c>
      <c r="D25" s="50" t="s">
        <v>12</v>
      </c>
      <c r="E25" s="21"/>
      <c r="F25" s="123">
        <v>56.195767195767097</v>
      </c>
      <c r="G25" s="124">
        <v>41.648511962653103</v>
      </c>
      <c r="H25" s="125">
        <v>104.13203349911601</v>
      </c>
      <c r="I25" s="126">
        <v>80.208553444799904</v>
      </c>
      <c r="J25" s="125">
        <v>58.517795121381802</v>
      </c>
      <c r="K25" s="126">
        <v>33.405668976528503</v>
      </c>
      <c r="L25" s="123">
        <v>34.928631414631901</v>
      </c>
      <c r="M25" s="124">
        <v>29.826594579817399</v>
      </c>
      <c r="N25" s="124">
        <v>75.173247278770404</v>
      </c>
      <c r="O25" s="124">
        <v>82.465033880143096</v>
      </c>
      <c r="P25" s="124">
        <v>4.1626142773779398</v>
      </c>
      <c r="Q25" s="124">
        <v>40.545189890167997</v>
      </c>
    </row>
    <row r="26" spans="1:17" x14ac:dyDescent="0.2">
      <c r="A26" s="48" t="s">
        <v>26</v>
      </c>
      <c r="B26" s="51" t="s">
        <v>26</v>
      </c>
      <c r="C26" s="49" t="s">
        <v>11</v>
      </c>
      <c r="D26" s="50" t="s">
        <v>12</v>
      </c>
      <c r="E26" s="21"/>
      <c r="F26" s="127">
        <v>40.224874816200497</v>
      </c>
      <c r="G26" s="128">
        <v>30.0777835941877</v>
      </c>
      <c r="H26" s="129">
        <v>141.84780756692101</v>
      </c>
      <c r="I26" s="130">
        <v>120.540179484623</v>
      </c>
      <c r="J26" s="129">
        <v>57.058103023319397</v>
      </c>
      <c r="K26" s="130">
        <v>36.255814329430699</v>
      </c>
      <c r="L26" s="127">
        <v>33.7361667299635</v>
      </c>
      <c r="M26" s="128">
        <v>17.676784764549001</v>
      </c>
      <c r="N26" s="128">
        <v>57.376421075177603</v>
      </c>
      <c r="O26" s="128">
        <v>63.146854765632803</v>
      </c>
      <c r="P26" s="128">
        <v>3.66664437469877</v>
      </c>
      <c r="Q26" s="128">
        <v>38.639796364305397</v>
      </c>
    </row>
    <row r="27" spans="1:17" x14ac:dyDescent="0.2">
      <c r="A27" s="48" t="s">
        <v>27</v>
      </c>
      <c r="B27" s="51" t="s">
        <v>27</v>
      </c>
      <c r="C27" s="49" t="s">
        <v>11</v>
      </c>
      <c r="D27" s="50" t="s">
        <v>12</v>
      </c>
      <c r="E27" s="21"/>
      <c r="F27" s="123">
        <v>50.717184798662799</v>
      </c>
      <c r="G27" s="124">
        <v>51.940635054965902</v>
      </c>
      <c r="H27" s="125">
        <v>121.72174468736399</v>
      </c>
      <c r="I27" s="126">
        <v>103.654795823605</v>
      </c>
      <c r="J27" s="125">
        <v>61.733842193247</v>
      </c>
      <c r="K27" s="126">
        <v>53.838959215709103</v>
      </c>
      <c r="L27" s="123">
        <v>-2.3554780472137802</v>
      </c>
      <c r="M27" s="124">
        <v>17.429920844669802</v>
      </c>
      <c r="N27" s="124">
        <v>14.663884838313001</v>
      </c>
      <c r="O27" s="124">
        <v>16.3539972928594</v>
      </c>
      <c r="P27" s="124">
        <v>1.47397103885813</v>
      </c>
      <c r="Q27" s="124">
        <v>-0.91622607259823796</v>
      </c>
    </row>
    <row r="28" spans="1:17" x14ac:dyDescent="0.2">
      <c r="A28" s="48" t="s">
        <v>28</v>
      </c>
      <c r="B28" s="51" t="s">
        <v>28</v>
      </c>
      <c r="C28" s="49" t="s">
        <v>11</v>
      </c>
      <c r="D28" s="50" t="s">
        <v>12</v>
      </c>
      <c r="E28" s="21"/>
      <c r="F28" s="127">
        <v>63.410148774706101</v>
      </c>
      <c r="G28" s="128">
        <v>60.294867287748197</v>
      </c>
      <c r="H28" s="129">
        <v>97.094074391679996</v>
      </c>
      <c r="I28" s="130">
        <v>80.128479866187504</v>
      </c>
      <c r="J28" s="129">
        <v>61.567497023188103</v>
      </c>
      <c r="K28" s="130">
        <v>48.3133605950079</v>
      </c>
      <c r="L28" s="127">
        <v>5.16674408136699</v>
      </c>
      <c r="M28" s="128">
        <v>21.172989371350202</v>
      </c>
      <c r="N28" s="128">
        <v>27.433687627909901</v>
      </c>
      <c r="O28" s="128">
        <v>27.4895009996225</v>
      </c>
      <c r="P28" s="128">
        <v>4.3797972695845698E-2</v>
      </c>
      <c r="Q28" s="128">
        <v>5.2128049832248502</v>
      </c>
    </row>
    <row r="29" spans="1:17" x14ac:dyDescent="0.2">
      <c r="A29" s="48" t="s">
        <v>29</v>
      </c>
      <c r="B29" s="51" t="s">
        <v>29</v>
      </c>
      <c r="C29" s="49" t="s">
        <v>11</v>
      </c>
      <c r="D29" s="50" t="s">
        <v>12</v>
      </c>
      <c r="E29" s="21"/>
      <c r="F29" s="123">
        <v>60.967005946259</v>
      </c>
      <c r="G29" s="124">
        <v>57.785187287173599</v>
      </c>
      <c r="H29" s="125">
        <v>83.347936370087893</v>
      </c>
      <c r="I29" s="126">
        <v>64.972274906081907</v>
      </c>
      <c r="J29" s="125">
        <v>50.814741322835701</v>
      </c>
      <c r="K29" s="126">
        <v>37.544350739216704</v>
      </c>
      <c r="L29" s="123">
        <v>5.50628769839021</v>
      </c>
      <c r="M29" s="124">
        <v>28.282311940852001</v>
      </c>
      <c r="N29" s="124">
        <v>35.3459051024617</v>
      </c>
      <c r="O29" s="124">
        <v>35.369909413099897</v>
      </c>
      <c r="P29" s="124">
        <v>1.7735527809307601E-2</v>
      </c>
      <c r="Q29" s="124">
        <v>5.5249997953855301</v>
      </c>
    </row>
    <row r="30" spans="1:17" x14ac:dyDescent="0.2">
      <c r="A30" s="48" t="s">
        <v>30</v>
      </c>
      <c r="B30" s="51" t="s">
        <v>30</v>
      </c>
      <c r="C30" s="49" t="s">
        <v>11</v>
      </c>
      <c r="D30" s="50" t="s">
        <v>12</v>
      </c>
      <c r="E30" s="21"/>
      <c r="F30" s="127">
        <v>70.974818049490494</v>
      </c>
      <c r="G30" s="128">
        <v>69.852256186317305</v>
      </c>
      <c r="H30" s="129">
        <v>84.532269986484707</v>
      </c>
      <c r="I30" s="130">
        <v>72.436178629046495</v>
      </c>
      <c r="J30" s="129">
        <v>59.996624816011597</v>
      </c>
      <c r="K30" s="130">
        <v>50.598305067539997</v>
      </c>
      <c r="L30" s="127">
        <v>1.60705168946726</v>
      </c>
      <c r="M30" s="128">
        <v>16.698963951954902</v>
      </c>
      <c r="N30" s="128">
        <v>18.574376623735599</v>
      </c>
      <c r="O30" s="128">
        <v>18.574376623735599</v>
      </c>
      <c r="P30" s="128">
        <v>0</v>
      </c>
      <c r="Q30" s="128">
        <v>1.60705168946726</v>
      </c>
    </row>
    <row r="31" spans="1:17" x14ac:dyDescent="0.2">
      <c r="A31" s="48" t="s">
        <v>31</v>
      </c>
      <c r="B31" s="51" t="s">
        <v>31</v>
      </c>
      <c r="C31" s="49" t="s">
        <v>11</v>
      </c>
      <c r="D31" s="50" t="s">
        <v>12</v>
      </c>
      <c r="E31" s="21"/>
      <c r="F31" s="123">
        <v>60.839571337172103</v>
      </c>
      <c r="G31" s="124">
        <v>45.2205220237662</v>
      </c>
      <c r="H31" s="125">
        <v>134.89898522224399</v>
      </c>
      <c r="I31" s="126">
        <v>100.489421439675</v>
      </c>
      <c r="J31" s="125">
        <v>82.071964347408795</v>
      </c>
      <c r="K31" s="126">
        <v>45.441840953683801</v>
      </c>
      <c r="L31" s="123">
        <v>34.539736859289299</v>
      </c>
      <c r="M31" s="124">
        <v>34.241976209630202</v>
      </c>
      <c r="N31" s="124">
        <v>80.6088015471463</v>
      </c>
      <c r="O31" s="124">
        <v>78.3838538625333</v>
      </c>
      <c r="P31" s="124">
        <v>-1.23191542469328</v>
      </c>
      <c r="Q31" s="124">
        <v>32.882321088577903</v>
      </c>
    </row>
    <row r="32" spans="1:17" x14ac:dyDescent="0.2">
      <c r="A32" s="48" t="s">
        <v>32</v>
      </c>
      <c r="B32" s="51" t="s">
        <v>32</v>
      </c>
      <c r="C32" s="49" t="s">
        <v>11</v>
      </c>
      <c r="D32" s="50" t="s">
        <v>12</v>
      </c>
      <c r="E32" s="21"/>
      <c r="F32" s="127">
        <v>61.373806305166497</v>
      </c>
      <c r="G32" s="128">
        <v>55.546807874780498</v>
      </c>
      <c r="H32" s="129">
        <v>98.725948980553298</v>
      </c>
      <c r="I32" s="130">
        <v>76.554095629761207</v>
      </c>
      <c r="J32" s="129">
        <v>60.5918727002624</v>
      </c>
      <c r="K32" s="130">
        <v>42.523356419739201</v>
      </c>
      <c r="L32" s="127">
        <v>10.4902489509782</v>
      </c>
      <c r="M32" s="128">
        <v>28.962334631999099</v>
      </c>
      <c r="N32" s="128">
        <v>42.4908045878894</v>
      </c>
      <c r="O32" s="128">
        <v>47.266580667543302</v>
      </c>
      <c r="P32" s="128">
        <v>3.3516380888340902</v>
      </c>
      <c r="Q32" s="128">
        <v>14.1934822192668</v>
      </c>
    </row>
    <row r="33" spans="1:17" x14ac:dyDescent="0.2">
      <c r="A33" s="48" t="s">
        <v>33</v>
      </c>
      <c r="B33" s="51" t="s">
        <v>33</v>
      </c>
      <c r="C33" s="49" t="s">
        <v>11</v>
      </c>
      <c r="D33" s="50" t="s">
        <v>12</v>
      </c>
      <c r="E33" s="21"/>
      <c r="F33" s="123">
        <v>62.487001733102197</v>
      </c>
      <c r="G33" s="124">
        <v>57.459272097053699</v>
      </c>
      <c r="H33" s="125">
        <v>92.502011122359306</v>
      </c>
      <c r="I33" s="126">
        <v>76.415915918642199</v>
      </c>
      <c r="J33" s="125">
        <v>57.801733293183098</v>
      </c>
      <c r="K33" s="126">
        <v>43.908029053148397</v>
      </c>
      <c r="L33" s="123">
        <v>8.7500754056825691</v>
      </c>
      <c r="M33" s="124">
        <v>21.0507130750659</v>
      </c>
      <c r="N33" s="124">
        <v>31.6427417482507</v>
      </c>
      <c r="O33" s="124">
        <v>31.6427417482507</v>
      </c>
      <c r="P33" s="124">
        <v>0</v>
      </c>
      <c r="Q33" s="124">
        <v>8.7500754056825691</v>
      </c>
    </row>
    <row r="34" spans="1:17" x14ac:dyDescent="0.2">
      <c r="A34" s="48" t="s">
        <v>34</v>
      </c>
      <c r="B34" s="51" t="s">
        <v>34</v>
      </c>
      <c r="C34" s="49" t="s">
        <v>11</v>
      </c>
      <c r="D34" s="50" t="s">
        <v>12</v>
      </c>
      <c r="E34" s="21"/>
      <c r="F34" s="127">
        <v>66.938507868661304</v>
      </c>
      <c r="G34" s="128">
        <v>67.128622738633098</v>
      </c>
      <c r="H34" s="129">
        <v>83.731180503048805</v>
      </c>
      <c r="I34" s="130">
        <v>71.031153474237499</v>
      </c>
      <c r="J34" s="129">
        <v>56.048402849556297</v>
      </c>
      <c r="K34" s="130">
        <v>47.682235042620398</v>
      </c>
      <c r="L34" s="127">
        <v>-0.28320984732850302</v>
      </c>
      <c r="M34" s="128">
        <v>17.879516814291101</v>
      </c>
      <c r="N34" s="128">
        <v>17.545670414689798</v>
      </c>
      <c r="O34" s="128">
        <v>20.16635694412</v>
      </c>
      <c r="P34" s="128">
        <v>2.2295049406623901</v>
      </c>
      <c r="Q34" s="128">
        <v>1.9399809157952601</v>
      </c>
    </row>
    <row r="35" spans="1:17" x14ac:dyDescent="0.2">
      <c r="A35" s="48" t="s">
        <v>17</v>
      </c>
      <c r="B35" s="52" t="s">
        <v>47</v>
      </c>
      <c r="C35" s="49" t="s">
        <v>11</v>
      </c>
      <c r="D35" s="50" t="s">
        <v>12</v>
      </c>
      <c r="E35" s="21"/>
      <c r="F35" s="123">
        <v>49.291105200997002</v>
      </c>
      <c r="G35" s="124">
        <v>45.755009910772301</v>
      </c>
      <c r="H35" s="125">
        <v>98.995425860772997</v>
      </c>
      <c r="I35" s="126">
        <v>84.670783253155193</v>
      </c>
      <c r="J35" s="125">
        <v>48.795939505208601</v>
      </c>
      <c r="K35" s="126">
        <v>38.7411252690098</v>
      </c>
      <c r="L35" s="123">
        <v>7.7283237335549302</v>
      </c>
      <c r="M35" s="124">
        <v>16.918046647553499</v>
      </c>
      <c r="N35" s="124">
        <v>25.953851795425201</v>
      </c>
      <c r="O35" s="124">
        <v>26.850884667787401</v>
      </c>
      <c r="P35" s="124">
        <v>0.71219169527199599</v>
      </c>
      <c r="Q35" s="124">
        <v>8.4955559086410393</v>
      </c>
    </row>
    <row r="36" spans="1:17" x14ac:dyDescent="0.2">
      <c r="A36" s="48" t="s">
        <v>35</v>
      </c>
      <c r="B36" s="51" t="s">
        <v>35</v>
      </c>
      <c r="C36" s="49" t="s">
        <v>11</v>
      </c>
      <c r="D36" s="50" t="s">
        <v>12</v>
      </c>
      <c r="E36" s="21"/>
      <c r="F36" s="127">
        <v>52.250029066387597</v>
      </c>
      <c r="G36" s="128">
        <v>45.343364514500998</v>
      </c>
      <c r="H36" s="129">
        <v>90.090324569845507</v>
      </c>
      <c r="I36" s="130">
        <v>73.148427186602106</v>
      </c>
      <c r="J36" s="129">
        <v>47.072220773747198</v>
      </c>
      <c r="K36" s="130">
        <v>33.167957975845297</v>
      </c>
      <c r="L36" s="127">
        <v>15.231918993743401</v>
      </c>
      <c r="M36" s="128">
        <v>23.160986551391499</v>
      </c>
      <c r="N36" s="128">
        <v>41.920768254794801</v>
      </c>
      <c r="O36" s="128">
        <v>43.268333442035903</v>
      </c>
      <c r="P36" s="128">
        <v>0.949519371838358</v>
      </c>
      <c r="Q36" s="128">
        <v>16.3260683871301</v>
      </c>
    </row>
    <row r="37" spans="1:17" x14ac:dyDescent="0.2">
      <c r="A37" s="48" t="s">
        <v>36</v>
      </c>
      <c r="B37" s="51" t="s">
        <v>36</v>
      </c>
      <c r="C37" s="49" t="s">
        <v>11</v>
      </c>
      <c r="D37" s="50" t="s">
        <v>12</v>
      </c>
      <c r="E37" s="21"/>
      <c r="F37" s="123">
        <v>65.563457890704598</v>
      </c>
      <c r="G37" s="124">
        <v>61.048713883016198</v>
      </c>
      <c r="H37" s="125">
        <v>136.47765644282899</v>
      </c>
      <c r="I37" s="126">
        <v>102.578074347967</v>
      </c>
      <c r="J37" s="125">
        <v>89.479470812115096</v>
      </c>
      <c r="K37" s="126">
        <v>62.622595115398099</v>
      </c>
      <c r="L37" s="123">
        <v>7.3953138739987301</v>
      </c>
      <c r="M37" s="124">
        <v>33.047590638002603</v>
      </c>
      <c r="N37" s="124">
        <v>42.886877567475899</v>
      </c>
      <c r="O37" s="124">
        <v>53.6178683594202</v>
      </c>
      <c r="P37" s="124">
        <v>7.5101303735024603</v>
      </c>
      <c r="Q37" s="124">
        <v>15.4608419609682</v>
      </c>
    </row>
    <row r="38" spans="1:17" x14ac:dyDescent="0.2">
      <c r="A38" s="48" t="s">
        <v>37</v>
      </c>
      <c r="B38" s="51" t="s">
        <v>48</v>
      </c>
      <c r="C38" s="49" t="s">
        <v>11</v>
      </c>
      <c r="D38" s="50" t="s">
        <v>12</v>
      </c>
      <c r="E38" s="21"/>
      <c r="F38" s="127">
        <v>55.9781462422971</v>
      </c>
      <c r="G38" s="128">
        <v>48.054763334333998</v>
      </c>
      <c r="H38" s="129">
        <v>94.014660240230896</v>
      </c>
      <c r="I38" s="130">
        <v>84.358822002816396</v>
      </c>
      <c r="J38" s="129">
        <v>52.627663998475299</v>
      </c>
      <c r="K38" s="130">
        <v>40.538432265085497</v>
      </c>
      <c r="L38" s="127">
        <v>16.488236250041101</v>
      </c>
      <c r="M38" s="128">
        <v>11.446151105680499</v>
      </c>
      <c r="N38" s="128">
        <v>29.821655791563</v>
      </c>
      <c r="O38" s="128">
        <v>27.8096344825749</v>
      </c>
      <c r="P38" s="128">
        <v>-1.5498348844190899</v>
      </c>
      <c r="Q38" s="128">
        <v>14.682860928393399</v>
      </c>
    </row>
    <row r="39" spans="1:17" x14ac:dyDescent="0.2">
      <c r="A39" s="48" t="s">
        <v>38</v>
      </c>
      <c r="B39" s="51" t="s">
        <v>38</v>
      </c>
      <c r="C39" s="49" t="s">
        <v>11</v>
      </c>
      <c r="D39" s="50" t="s">
        <v>12</v>
      </c>
      <c r="E39" s="21"/>
      <c r="F39" s="123">
        <v>55.194308145240399</v>
      </c>
      <c r="G39" s="124">
        <v>49.860272336318403</v>
      </c>
      <c r="H39" s="125">
        <v>93.064574584096306</v>
      </c>
      <c r="I39" s="126">
        <v>79.719602140314805</v>
      </c>
      <c r="J39" s="125">
        <v>51.366348070003198</v>
      </c>
      <c r="K39" s="126">
        <v>39.7484107325905</v>
      </c>
      <c r="L39" s="123">
        <v>10.697967658384901</v>
      </c>
      <c r="M39" s="124">
        <v>16.739888415766199</v>
      </c>
      <c r="N39" s="124">
        <v>29.2286839229196</v>
      </c>
      <c r="O39" s="124">
        <v>35.2105452895144</v>
      </c>
      <c r="P39" s="124">
        <v>4.6288959888833903</v>
      </c>
      <c r="Q39" s="124">
        <v>15.8220614430994</v>
      </c>
    </row>
    <row r="40" spans="1:17" x14ac:dyDescent="0.2">
      <c r="A40" s="48" t="s">
        <v>39</v>
      </c>
      <c r="B40" s="51" t="s">
        <v>39</v>
      </c>
      <c r="C40" s="49" t="s">
        <v>11</v>
      </c>
      <c r="D40" s="50" t="s">
        <v>12</v>
      </c>
      <c r="E40" s="21"/>
      <c r="F40" s="127">
        <v>47.895967270601901</v>
      </c>
      <c r="G40" s="128">
        <v>41.0462226640159</v>
      </c>
      <c r="H40" s="129">
        <v>98.216199206833394</v>
      </c>
      <c r="I40" s="130">
        <v>74.834235393836593</v>
      </c>
      <c r="J40" s="129">
        <v>47.041598626534103</v>
      </c>
      <c r="K40" s="130">
        <v>30.7166268886679</v>
      </c>
      <c r="L40" s="127">
        <v>16.687880545439398</v>
      </c>
      <c r="M40" s="128">
        <v>31.245009306158401</v>
      </c>
      <c r="N40" s="128">
        <v>53.147019681021099</v>
      </c>
      <c r="O40" s="128">
        <v>56.283032211268598</v>
      </c>
      <c r="P40" s="128">
        <v>2.04771371769383</v>
      </c>
      <c r="Q40" s="128">
        <v>19.077314282254601</v>
      </c>
    </row>
    <row r="41" spans="1:17" x14ac:dyDescent="0.2">
      <c r="A41" s="48" t="s">
        <v>40</v>
      </c>
      <c r="B41" s="51" t="s">
        <v>40</v>
      </c>
      <c r="C41" s="49" t="s">
        <v>11</v>
      </c>
      <c r="D41" s="50" t="s">
        <v>12</v>
      </c>
      <c r="E41" s="21"/>
      <c r="F41" s="123">
        <v>56.001637862871299</v>
      </c>
      <c r="G41" s="124">
        <v>49.771642662791798</v>
      </c>
      <c r="H41" s="125">
        <v>105.333646962125</v>
      </c>
      <c r="I41" s="126">
        <v>91.684093456445893</v>
      </c>
      <c r="J41" s="125">
        <v>58.988567519484903</v>
      </c>
      <c r="K41" s="126">
        <v>45.6326793737624</v>
      </c>
      <c r="L41" s="123">
        <v>12.5171580980124</v>
      </c>
      <c r="M41" s="124">
        <v>14.8875917196735</v>
      </c>
      <c r="N41" s="124">
        <v>29.268253210224099</v>
      </c>
      <c r="O41" s="124">
        <v>30.422877977134501</v>
      </c>
      <c r="P41" s="124">
        <v>0.89320056412667204</v>
      </c>
      <c r="Q41" s="124">
        <v>13.5221619888832</v>
      </c>
    </row>
    <row r="42" spans="1:17" x14ac:dyDescent="0.2">
      <c r="B42" s="51"/>
      <c r="C42" s="49" t="s">
        <v>11</v>
      </c>
      <c r="D42" s="50" t="s">
        <v>61</v>
      </c>
    </row>
    <row r="43" spans="1:17" x14ac:dyDescent="0.2">
      <c r="B43" s="51"/>
      <c r="C43" s="49" t="s">
        <v>11</v>
      </c>
      <c r="D43" s="50" t="s">
        <v>62</v>
      </c>
    </row>
    <row r="44" spans="1:17" x14ac:dyDescent="0.2">
      <c r="A44" s="41" t="s">
        <v>51</v>
      </c>
      <c r="B44" s="51" t="s">
        <v>51</v>
      </c>
      <c r="C44" s="49" t="s">
        <v>11</v>
      </c>
      <c r="D44" s="50" t="s">
        <v>63</v>
      </c>
      <c r="F44" s="114">
        <v>62.367288645754599</v>
      </c>
      <c r="G44" s="115">
        <v>55.6159912291441</v>
      </c>
      <c r="H44" s="116">
        <v>107.304104201134</v>
      </c>
      <c r="I44" s="117">
        <v>84.299732989173293</v>
      </c>
      <c r="J44" s="116">
        <v>66.922660395862707</v>
      </c>
      <c r="K44" s="117">
        <v>46.884132105450597</v>
      </c>
      <c r="L44" s="114">
        <v>12.1391298930453</v>
      </c>
      <c r="M44" s="115">
        <v>27.288783008263302</v>
      </c>
      <c r="N44" s="115">
        <v>42.740533716912999</v>
      </c>
      <c r="O44" s="115">
        <v>43.005422639633203</v>
      </c>
      <c r="P44" s="115">
        <v>0.185573723050209</v>
      </c>
      <c r="Q44" s="115">
        <v>12.347230651383899</v>
      </c>
    </row>
    <row r="45" spans="1:17" x14ac:dyDescent="0.2">
      <c r="A45" s="48" t="s">
        <v>52</v>
      </c>
      <c r="B45" s="51" t="s">
        <v>52</v>
      </c>
      <c r="C45" s="49" t="s">
        <v>11</v>
      </c>
      <c r="D45" s="50" t="s">
        <v>64</v>
      </c>
      <c r="F45" s="123">
        <v>51.567128900094502</v>
      </c>
      <c r="G45" s="124">
        <v>52.940434919634399</v>
      </c>
      <c r="H45" s="125">
        <v>97.691398035111305</v>
      </c>
      <c r="I45" s="126">
        <v>84.058347422312096</v>
      </c>
      <c r="J45" s="125">
        <v>50.376649149070197</v>
      </c>
      <c r="K45" s="126">
        <v>44.500854711629302</v>
      </c>
      <c r="L45" s="123">
        <v>-2.5940588165257701</v>
      </c>
      <c r="M45" s="124">
        <v>16.218556551327602</v>
      </c>
      <c r="N45" s="124">
        <v>13.2037788386688</v>
      </c>
      <c r="O45" s="124">
        <v>13.2037788386688</v>
      </c>
      <c r="P45" s="124">
        <v>0</v>
      </c>
      <c r="Q45" s="124">
        <v>-2.5940588165257701</v>
      </c>
    </row>
    <row r="46" spans="1:17" x14ac:dyDescent="0.2">
      <c r="A46" s="48" t="s">
        <v>53</v>
      </c>
      <c r="B46" s="51" t="s">
        <v>53</v>
      </c>
      <c r="C46" s="49" t="s">
        <v>11</v>
      </c>
      <c r="D46" s="50" t="s">
        <v>65</v>
      </c>
      <c r="F46" s="127">
        <v>47.066227842254101</v>
      </c>
      <c r="G46" s="128">
        <v>46.6730180726369</v>
      </c>
      <c r="H46" s="129">
        <v>103.57403010525699</v>
      </c>
      <c r="I46" s="130">
        <v>90.394868308735198</v>
      </c>
      <c r="J46" s="129">
        <v>48.748388994745603</v>
      </c>
      <c r="K46" s="130">
        <v>42.190013222472402</v>
      </c>
      <c r="L46" s="127">
        <v>0.84247770093897201</v>
      </c>
      <c r="M46" s="128">
        <v>14.579546431231501</v>
      </c>
      <c r="N46" s="128">
        <v>15.544853559751701</v>
      </c>
      <c r="O46" s="128">
        <v>15.544853559751701</v>
      </c>
      <c r="P46" s="128">
        <v>0</v>
      </c>
      <c r="Q46" s="128">
        <v>0.84247770093897201</v>
      </c>
    </row>
    <row r="47" spans="1:17" x14ac:dyDescent="0.2">
      <c r="A47" s="48" t="s">
        <v>54</v>
      </c>
      <c r="B47" s="51" t="s">
        <v>54</v>
      </c>
      <c r="C47" s="49" t="s">
        <v>11</v>
      </c>
      <c r="D47" s="50" t="s">
        <v>66</v>
      </c>
      <c r="F47" s="123">
        <v>55.4036164420937</v>
      </c>
      <c r="G47" s="124">
        <v>52.676904585036098</v>
      </c>
      <c r="H47" s="125">
        <v>105.62183209244699</v>
      </c>
      <c r="I47" s="126">
        <v>87.376641907198803</v>
      </c>
      <c r="J47" s="125">
        <v>58.518314731611902</v>
      </c>
      <c r="K47" s="126">
        <v>46.027310287063798</v>
      </c>
      <c r="L47" s="123">
        <v>5.1762947700464501</v>
      </c>
      <c r="M47" s="124">
        <v>20.881084219998499</v>
      </c>
      <c r="N47" s="124">
        <v>27.1382454604537</v>
      </c>
      <c r="O47" s="124">
        <v>28.406243705246101</v>
      </c>
      <c r="P47" s="124">
        <v>0.99733816539633102</v>
      </c>
      <c r="Q47" s="124">
        <v>6.2252580987378696</v>
      </c>
    </row>
    <row r="48" spans="1:17" x14ac:dyDescent="0.2">
      <c r="A48" s="48" t="s">
        <v>55</v>
      </c>
      <c r="B48" s="51" t="s">
        <v>55</v>
      </c>
      <c r="C48" s="49" t="s">
        <v>11</v>
      </c>
      <c r="D48" s="50" t="s">
        <v>67</v>
      </c>
      <c r="F48" s="127">
        <v>55.364135150694203</v>
      </c>
      <c r="G48" s="128">
        <v>41.265573454934</v>
      </c>
      <c r="H48" s="129">
        <v>118.572162497025</v>
      </c>
      <c r="I48" s="130">
        <v>90.429039822195605</v>
      </c>
      <c r="J48" s="129">
        <v>65.646452295953907</v>
      </c>
      <c r="K48" s="130">
        <v>37.316061852419701</v>
      </c>
      <c r="L48" s="127">
        <v>34.165432624260397</v>
      </c>
      <c r="M48" s="128">
        <v>31.121775405517301</v>
      </c>
      <c r="N48" s="128">
        <v>75.920097237423505</v>
      </c>
      <c r="O48" s="128">
        <v>73.929484217348104</v>
      </c>
      <c r="P48" s="128">
        <v>-1.1315438379895999</v>
      </c>
      <c r="Q48" s="128">
        <v>32.647291938688497</v>
      </c>
    </row>
    <row r="49" spans="1:17" x14ac:dyDescent="0.2">
      <c r="A49" s="48" t="s">
        <v>56</v>
      </c>
      <c r="B49" s="51" t="s">
        <v>56</v>
      </c>
      <c r="C49" s="49" t="s">
        <v>11</v>
      </c>
      <c r="D49" s="50" t="s">
        <v>68</v>
      </c>
      <c r="F49" s="123">
        <v>52.4593054942669</v>
      </c>
      <c r="G49" s="124">
        <v>45.769714515683098</v>
      </c>
      <c r="H49" s="125">
        <v>94.082832787503605</v>
      </c>
      <c r="I49" s="126">
        <v>81.0105663549311</v>
      </c>
      <c r="J49" s="125">
        <v>49.355200669656902</v>
      </c>
      <c r="K49" s="126">
        <v>37.078304948190002</v>
      </c>
      <c r="L49" s="123">
        <v>14.6157585848423</v>
      </c>
      <c r="M49" s="124">
        <v>16.136495547135201</v>
      </c>
      <c r="N49" s="124">
        <v>33.1107253652008</v>
      </c>
      <c r="O49" s="124">
        <v>31.374895511776799</v>
      </c>
      <c r="P49" s="124">
        <v>-1.30404957877103</v>
      </c>
      <c r="Q49" s="124">
        <v>13.121112267811499</v>
      </c>
    </row>
    <row r="50" spans="1:17" x14ac:dyDescent="0.2">
      <c r="A50" s="48" t="s">
        <v>57</v>
      </c>
      <c r="B50" s="51" t="s">
        <v>57</v>
      </c>
      <c r="C50" s="49" t="s">
        <v>11</v>
      </c>
      <c r="D50" s="50" t="s">
        <v>69</v>
      </c>
      <c r="F50" s="127">
        <v>52.013976593415798</v>
      </c>
      <c r="G50" s="128">
        <v>52.539183639259001</v>
      </c>
      <c r="H50" s="129">
        <v>90.345983132881102</v>
      </c>
      <c r="I50" s="130">
        <v>80.132679131204597</v>
      </c>
      <c r="J50" s="129">
        <v>46.992538519828202</v>
      </c>
      <c r="K50" s="130">
        <v>42.101055443801798</v>
      </c>
      <c r="L50" s="127">
        <v>-0.99964828050882504</v>
      </c>
      <c r="M50" s="128">
        <v>12.745491742456</v>
      </c>
      <c r="N50" s="128">
        <v>11.618433372901301</v>
      </c>
      <c r="O50" s="128">
        <v>11.1132455929888</v>
      </c>
      <c r="P50" s="128">
        <v>-0.45260246416897099</v>
      </c>
      <c r="Q50" s="128">
        <v>-1.4477263119271899</v>
      </c>
    </row>
    <row r="51" spans="1:17" x14ac:dyDescent="0.2">
      <c r="A51" s="48" t="s">
        <v>58</v>
      </c>
      <c r="B51" s="51" t="s">
        <v>58</v>
      </c>
      <c r="C51" s="49" t="s">
        <v>11</v>
      </c>
      <c r="D51" s="50" t="s">
        <v>70</v>
      </c>
      <c r="F51" s="123">
        <v>47.491881196636299</v>
      </c>
      <c r="G51" s="124">
        <v>42.273654760402202</v>
      </c>
      <c r="H51" s="125">
        <v>101.974245119394</v>
      </c>
      <c r="I51" s="126">
        <v>81.691069463899595</v>
      </c>
      <c r="J51" s="125">
        <v>48.4294873432694</v>
      </c>
      <c r="K51" s="126">
        <v>34.533800675249203</v>
      </c>
      <c r="L51" s="123">
        <v>12.3439207369457</v>
      </c>
      <c r="M51" s="124">
        <v>24.829122434806699</v>
      </c>
      <c r="N51" s="124">
        <v>40.237930364784198</v>
      </c>
      <c r="O51" s="124">
        <v>37.166962181231199</v>
      </c>
      <c r="P51" s="124">
        <v>-2.1898270856998598</v>
      </c>
      <c r="Q51" s="124">
        <v>9.8837831315109099</v>
      </c>
    </row>
    <row r="52" spans="1:17" x14ac:dyDescent="0.2">
      <c r="A52" s="48" t="s">
        <v>59</v>
      </c>
      <c r="B52" s="51" t="s">
        <v>59</v>
      </c>
      <c r="C52" s="49" t="s">
        <v>11</v>
      </c>
      <c r="D52" s="50" t="s">
        <v>71</v>
      </c>
      <c r="F52" s="127">
        <v>47.273039299811202</v>
      </c>
      <c r="G52" s="128">
        <v>41.678393684571802</v>
      </c>
      <c r="H52" s="129">
        <v>84.329431012367095</v>
      </c>
      <c r="I52" s="130">
        <v>76.096118065277594</v>
      </c>
      <c r="J52" s="129">
        <v>39.865085063783503</v>
      </c>
      <c r="K52" s="130">
        <v>31.715639665923</v>
      </c>
      <c r="L52" s="127">
        <v>13.423371489747099</v>
      </c>
      <c r="M52" s="128">
        <v>10.8196228091776</v>
      </c>
      <c r="N52" s="128">
        <v>25.695352462390101</v>
      </c>
      <c r="O52" s="128">
        <v>25.695352462390101</v>
      </c>
      <c r="P52" s="128">
        <v>0</v>
      </c>
      <c r="Q52" s="128">
        <v>13.423371489747099</v>
      </c>
    </row>
    <row r="53" spans="1:17" x14ac:dyDescent="0.2">
      <c r="A53" s="48" t="s">
        <v>60</v>
      </c>
      <c r="B53" s="51" t="s">
        <v>60</v>
      </c>
      <c r="C53" s="49" t="s">
        <v>11</v>
      </c>
      <c r="D53" s="50" t="s">
        <v>72</v>
      </c>
      <c r="F53" s="123">
        <v>49.924948854452701</v>
      </c>
      <c r="G53" s="124">
        <v>43.778840544840797</v>
      </c>
      <c r="H53" s="125">
        <v>97.811836310082995</v>
      </c>
      <c r="I53" s="126">
        <v>80.378611646861103</v>
      </c>
      <c r="J53" s="125">
        <v>48.832509251410002</v>
      </c>
      <c r="K53" s="126">
        <v>35.1888242250362</v>
      </c>
      <c r="L53" s="123">
        <v>14.0389928858821</v>
      </c>
      <c r="M53" s="124">
        <v>21.688885023062699</v>
      </c>
      <c r="N53" s="124">
        <v>38.772778934359799</v>
      </c>
      <c r="O53" s="124">
        <v>39.338492615908201</v>
      </c>
      <c r="P53" s="124">
        <v>0.407654646604731</v>
      </c>
      <c r="Q53" s="124">
        <v>14.5038781393226</v>
      </c>
    </row>
    <row r="54" spans="1:17" x14ac:dyDescent="0.2">
      <c r="B54" s="21"/>
    </row>
  </sheetData>
  <sheetProtection algorithmName="SHA-512" hashValue="Bf4za0VUS9fDZj4NZM7fx+bmQnVP42SRJpLH5PXVypzHp6I1hOmeux90lpslCbBhY4odfWTr3DJIwYwAAwaU/A==" saltValue="UG4mAGLwEcvBAmvlK4X8CA==" spinCount="100000" sheet="1" objects="1" scenarios="1"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zoomScaleNormal="100" zoomScaleSheetLayoutView="100" workbookViewId="0">
      <selection activeCell="E30" sqref="E30"/>
    </sheetView>
  </sheetViews>
  <sheetFormatPr defaultRowHeight="12.75" x14ac:dyDescent="0.2"/>
  <cols>
    <col min="1" max="1" width="4.28515625" customWidth="1"/>
    <col min="2" max="2" width="3.42578125" customWidth="1"/>
    <col min="3" max="3" width="6.85546875" customWidth="1"/>
    <col min="4" max="4" width="9.140625" customWidth="1"/>
    <col min="5" max="5" width="39" customWidth="1"/>
    <col min="6" max="6" width="24.7109375" customWidth="1"/>
    <col min="7" max="11" width="9.140625" customWidth="1"/>
    <col min="12" max="12" width="18.28515625" customWidth="1"/>
    <col min="13" max="50" width="9.140625" customWidth="1"/>
  </cols>
  <sheetData>
    <row r="1" spans="1:50" ht="15" customHeight="1" x14ac:dyDescent="0.25">
      <c r="A1" s="9"/>
      <c r="B1" s="9" t="s">
        <v>41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</row>
    <row r="2" spans="1:50" ht="84" customHeight="1" x14ac:dyDescent="0.35">
      <c r="A2" s="9"/>
      <c r="B2" s="10"/>
      <c r="C2" s="11"/>
      <c r="D2" s="9"/>
      <c r="E2" s="9"/>
      <c r="F2" s="9"/>
      <c r="G2" s="9"/>
      <c r="H2" s="9"/>
      <c r="I2" s="9"/>
      <c r="J2" s="9"/>
      <c r="K2" s="12"/>
      <c r="L2" s="9"/>
      <c r="M2" s="12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</row>
    <row r="3" spans="1:50" ht="15" customHeight="1" x14ac:dyDescent="0.35">
      <c r="A3" s="9"/>
      <c r="B3" s="10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</row>
    <row r="4" spans="1:50" ht="15" customHeight="1" x14ac:dyDescent="0.25">
      <c r="A4" s="13" t="s">
        <v>42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</row>
    <row r="5" spans="1:50" ht="15" customHeight="1" x14ac:dyDescent="0.25">
      <c r="A5" s="113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13"/>
      <c r="C5" s="113"/>
      <c r="D5" s="113"/>
      <c r="E5" s="113"/>
      <c r="F5" s="113"/>
      <c r="G5" s="14"/>
      <c r="H5" s="14"/>
      <c r="I5" s="14"/>
      <c r="J5" s="14"/>
      <c r="K5" s="14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</row>
    <row r="6" spans="1:50" ht="1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K6" s="14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</row>
    <row r="7" spans="1:50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</row>
    <row r="8" spans="1:50" ht="15" customHeight="1" x14ac:dyDescent="0.25">
      <c r="A8" s="13" t="s">
        <v>43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spans="1:50" ht="15" customHeight="1" x14ac:dyDescent="0.25">
      <c r="A9" s="113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13"/>
      <c r="C9" s="113"/>
      <c r="D9" s="113"/>
      <c r="E9" s="113"/>
      <c r="F9" s="113"/>
      <c r="G9" s="14"/>
      <c r="H9" s="14"/>
      <c r="I9" s="14"/>
      <c r="J9" s="14"/>
      <c r="K9" s="14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</row>
    <row r="10" spans="1:50" ht="15" customHeight="1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</row>
    <row r="11" spans="1:50" ht="15" customHeight="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spans="1:50" ht="15" customHeight="1" x14ac:dyDescent="0.25">
      <c r="A12" s="113" t="str">
        <f>HYPERLINK("http://www.str.com/contact", "For additional support, please contact your regional office.")</f>
        <v>For additional support, please contact your regional office.</v>
      </c>
      <c r="B12" s="113"/>
      <c r="C12" s="113"/>
      <c r="D12" s="113"/>
      <c r="E12" s="113"/>
      <c r="F12" s="113"/>
      <c r="G12" s="113"/>
      <c r="H12" s="113"/>
      <c r="I12" s="113"/>
      <c r="J12" s="113"/>
      <c r="K12" s="14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</row>
    <row r="13" spans="1:50" ht="15" customHeight="1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</row>
    <row r="14" spans="1:50" ht="16.5" customHeight="1" x14ac:dyDescent="0.25">
      <c r="A14" s="112" t="str">
        <f>HYPERLINK("http://www.hotelnewsnow.com/", "For the latest in industry news, visit HotelNewsNow.com.")</f>
        <v>For the latest in industry news, visit HotelNewsNow.com.</v>
      </c>
      <c r="B14" s="112"/>
      <c r="C14" s="112"/>
      <c r="D14" s="112"/>
      <c r="E14" s="112"/>
      <c r="F14" s="112"/>
      <c r="G14" s="112"/>
      <c r="H14" s="112"/>
      <c r="I14" s="112"/>
      <c r="J14" s="15"/>
      <c r="K14" s="14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spans="1:50" ht="15" customHeight="1" x14ac:dyDescent="0.25">
      <c r="A15" s="112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12"/>
      <c r="C15" s="112"/>
      <c r="D15" s="112"/>
      <c r="E15" s="112"/>
      <c r="F15" s="112"/>
      <c r="G15" s="112"/>
      <c r="H15" s="112"/>
      <c r="I15" s="112"/>
      <c r="J15" s="15"/>
      <c r="K15" s="15"/>
      <c r="L15" s="15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</row>
    <row r="16" spans="1:50" ht="15" customHeight="1" x14ac:dyDescent="0.25">
      <c r="A16" s="9"/>
      <c r="B16" s="9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</row>
    <row r="17" spans="1:50" ht="15" customHeight="1" x14ac:dyDescent="0.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spans="1:50" ht="15" customHeight="1" x14ac:dyDescent="0.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</row>
    <row r="19" spans="1:50" ht="15" customHeight="1" x14ac:dyDescent="0.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</row>
    <row r="20" spans="1:50" ht="15" customHeight="1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spans="1:50" ht="15" customHeight="1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</row>
    <row r="22" spans="1:50" ht="15" customHeight="1" x14ac:dyDescent="0.25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spans="1:50" ht="15" customHeight="1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spans="1:50" ht="15" customHeight="1" x14ac:dyDescent="0.25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</row>
    <row r="25" spans="1:50" ht="15" customHeight="1" x14ac:dyDescent="0.25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</row>
    <row r="26" spans="1:50" ht="15" customHeight="1" x14ac:dyDescent="0.25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</row>
    <row r="27" spans="1:50" ht="15" customHeight="1" x14ac:dyDescent="0.25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</row>
    <row r="28" spans="1:50" ht="15" customHeight="1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</row>
    <row r="29" spans="1:50" ht="15" customHeight="1" x14ac:dyDescent="0.25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</row>
    <row r="30" spans="1:50" ht="15" customHeight="1" x14ac:dyDescent="0.25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</row>
    <row r="31" spans="1:50" ht="15" customHeight="1" x14ac:dyDescent="0.25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</row>
    <row r="32" spans="1:50" ht="15" customHeight="1" x14ac:dyDescent="0.25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</row>
    <row r="33" spans="1:50" ht="15" customHeight="1" x14ac:dyDescent="0.25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</row>
    <row r="34" spans="1:50" ht="15" customHeight="1" x14ac:dyDescent="0.25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</row>
    <row r="35" spans="1:50" ht="15" customHeight="1" x14ac:dyDescent="0.25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</row>
    <row r="36" spans="1:50" ht="15" customHeight="1" x14ac:dyDescent="0.25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</row>
    <row r="37" spans="1:50" ht="15" customHeight="1" x14ac:dyDescent="0.25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</row>
    <row r="38" spans="1:50" ht="15" customHeight="1" x14ac:dyDescent="0.25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</row>
    <row r="39" spans="1:50" ht="15" customHeight="1" x14ac:dyDescent="0.25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</row>
    <row r="40" spans="1:50" ht="15" customHeight="1" x14ac:dyDescent="0.25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</row>
    <row r="41" spans="1:50" ht="15" customHeight="1" x14ac:dyDescent="0.25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</row>
    <row r="42" spans="1:50" ht="15" customHeight="1" x14ac:dyDescent="0.25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</row>
    <row r="43" spans="1:50" ht="15" customHeight="1" x14ac:dyDescent="0.25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</row>
    <row r="44" spans="1:50" ht="15" customHeight="1" x14ac:dyDescent="0.25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</row>
    <row r="45" spans="1:50" ht="15" customHeight="1" x14ac:dyDescent="0.25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</row>
    <row r="46" spans="1:50" ht="15" customHeight="1" x14ac:dyDescent="0.25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</row>
    <row r="47" spans="1:50" ht="15" customHeight="1" x14ac:dyDescent="0.25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</row>
    <row r="48" spans="1:50" ht="15" customHeight="1" x14ac:dyDescent="0.25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</row>
    <row r="49" spans="1:50" ht="15" customHeight="1" x14ac:dyDescent="0.25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</row>
    <row r="50" spans="1:50" ht="15" customHeight="1" x14ac:dyDescent="0.25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</row>
    <row r="51" spans="1:50" ht="15" customHeight="1" x14ac:dyDescent="0.25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</row>
    <row r="52" spans="1:50" ht="15" customHeight="1" x14ac:dyDescent="0.25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</row>
    <row r="53" spans="1:50" ht="15" customHeight="1" x14ac:dyDescent="0.25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</row>
    <row r="54" spans="1:50" ht="15" customHeight="1" x14ac:dyDescent="0.25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</row>
    <row r="55" spans="1:50" ht="15" customHeight="1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</row>
    <row r="56" spans="1:50" ht="1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</row>
    <row r="57" spans="1:50" ht="1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</row>
    <row r="58" spans="1:50" ht="15" customHeight="1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</row>
    <row r="59" spans="1:50" ht="15" customHeight="1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</row>
    <row r="60" spans="1:50" ht="15" customHeight="1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</row>
    <row r="61" spans="1:50" ht="15" customHeight="1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</row>
    <row r="62" spans="1:50" ht="15" customHeight="1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</row>
    <row r="63" spans="1:50" ht="15" customHeight="1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</row>
    <row r="64" spans="1:50" ht="15" customHeight="1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</row>
    <row r="65" spans="1:50" ht="15" customHeight="1" x14ac:dyDescent="0.25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</row>
    <row r="66" spans="1:50" ht="15" customHeight="1" x14ac:dyDescent="0.25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</row>
    <row r="67" spans="1:50" ht="15" customHeight="1" x14ac:dyDescent="0.25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</row>
    <row r="68" spans="1:50" ht="15" customHeight="1" x14ac:dyDescent="0.25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</row>
    <row r="69" spans="1:50" ht="15" customHeight="1" x14ac:dyDescent="0.25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</row>
    <row r="70" spans="1:50" ht="15" customHeight="1" x14ac:dyDescent="0.25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</row>
    <row r="71" spans="1:50" ht="15" customHeight="1" x14ac:dyDescent="0.25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</row>
    <row r="72" spans="1:50" ht="15" customHeight="1" x14ac:dyDescent="0.25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</row>
    <row r="73" spans="1:50" ht="15" customHeight="1" x14ac:dyDescent="0.25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</row>
    <row r="74" spans="1:50" ht="15" customHeight="1" x14ac:dyDescent="0.25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</row>
    <row r="75" spans="1:50" ht="15" customHeight="1" x14ac:dyDescent="0.25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</row>
    <row r="76" spans="1:50" ht="15" customHeight="1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</row>
    <row r="77" spans="1:50" ht="15" customHeight="1" x14ac:dyDescent="0.25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</row>
    <row r="78" spans="1:50" ht="15" customHeight="1" x14ac:dyDescent="0.25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</row>
    <row r="79" spans="1:50" ht="15" customHeight="1" x14ac:dyDescent="0.25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</row>
    <row r="80" spans="1:50" ht="15" customHeight="1" x14ac:dyDescent="0.25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</row>
    <row r="81" spans="1:50" ht="15" customHeight="1" x14ac:dyDescent="0.25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</row>
    <row r="82" spans="1:50" ht="15" customHeight="1" x14ac:dyDescent="0.25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</row>
    <row r="83" spans="1:50" ht="15" customHeight="1" x14ac:dyDescent="0.25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</row>
    <row r="84" spans="1:50" ht="15" customHeight="1" x14ac:dyDescent="0.25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</row>
    <row r="85" spans="1:50" ht="15" customHeight="1" x14ac:dyDescent="0.25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</row>
    <row r="86" spans="1:50" ht="15" customHeight="1" x14ac:dyDescent="0.25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</row>
    <row r="87" spans="1:50" ht="15" customHeight="1" x14ac:dyDescent="0.25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</row>
    <row r="88" spans="1:50" ht="15" customHeight="1" x14ac:dyDescent="0.25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</row>
    <row r="89" spans="1:50" ht="15" customHeight="1" x14ac:dyDescent="0.25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</row>
    <row r="90" spans="1:50" ht="15" customHeight="1" x14ac:dyDescent="0.25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</row>
    <row r="91" spans="1:50" ht="15" customHeight="1" x14ac:dyDescent="0.25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</row>
    <row r="92" spans="1:50" ht="15" customHeight="1" x14ac:dyDescent="0.25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</row>
    <row r="93" spans="1:50" ht="15" customHeight="1" x14ac:dyDescent="0.25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</row>
    <row r="94" spans="1:50" ht="15" customHeight="1" x14ac:dyDescent="0.25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</row>
    <row r="95" spans="1:50" ht="15" customHeight="1" x14ac:dyDescent="0.25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</row>
    <row r="96" spans="1:50" ht="15" customHeight="1" x14ac:dyDescent="0.25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</row>
    <row r="97" spans="1:50" ht="15" customHeight="1" x14ac:dyDescent="0.25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</row>
    <row r="98" spans="1:50" ht="15" customHeight="1" x14ac:dyDescent="0.25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</row>
    <row r="99" spans="1:50" ht="15" customHeight="1" x14ac:dyDescent="0.25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</row>
    <row r="100" spans="1:50" ht="15" customHeight="1" x14ac:dyDescent="0.25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2.75" x14ac:dyDescent="0.2"/>
  <sheetData>
    <row r="1" spans="1:1" x14ac:dyDescent="0.2">
      <c r="A1" s="28" t="s">
        <v>74</v>
      </c>
    </row>
    <row r="2" spans="1:1" x14ac:dyDescent="0.2">
      <c r="A2" s="28" t="s">
        <v>75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workbookViewId="0"/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M30" sqref="M30"/>
    </sheetView>
  </sheetViews>
  <sheetFormatPr defaultRowHeight="12.75" x14ac:dyDescent="0.2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2022-05-17T19:42:04Z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</Properties>
</file>