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codeName="ThisWorkbook"/>
  <xr:revisionPtr revIDLastSave="0" documentId="13_ncr:1_{AF206A45-FA1E-4508-A8A7-888F35FA447D}" xr6:coauthVersionLast="47" xr6:coauthVersionMax="47" xr10:uidLastSave="{00000000-0000-0000-0000-000000000000}"/>
  <bookViews>
    <workbookView xWindow="-108" yWindow="492" windowWidth="23256" windowHeight="12576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8" i="19" l="1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C7" i="18"/>
  <c r="D7" i="18"/>
  <c r="E7" i="18"/>
  <c r="F7" i="18"/>
  <c r="G7" i="18"/>
  <c r="H7" i="18"/>
  <c r="I7" i="18"/>
  <c r="J7" i="18"/>
  <c r="K7" i="18"/>
  <c r="L7" i="18"/>
  <c r="M7" i="18"/>
  <c r="B8" i="18"/>
  <c r="C8" i="18"/>
  <c r="D8" i="18"/>
  <c r="E8" i="18"/>
  <c r="F8" i="18"/>
  <c r="G8" i="18"/>
  <c r="H8" i="18"/>
  <c r="I8" i="18"/>
  <c r="J8" i="18"/>
  <c r="K8" i="18"/>
  <c r="L8" i="18"/>
  <c r="M8" i="18"/>
  <c r="B9" i="18"/>
  <c r="C9" i="18"/>
  <c r="D9" i="18"/>
  <c r="E9" i="18"/>
  <c r="F9" i="18"/>
  <c r="G9" i="18"/>
  <c r="H9" i="18"/>
  <c r="I9" i="18"/>
  <c r="J9" i="18"/>
  <c r="K9" i="18"/>
  <c r="L9" i="18"/>
  <c r="M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B11" i="18"/>
  <c r="C11" i="18"/>
  <c r="D11" i="18"/>
  <c r="E11" i="18"/>
  <c r="F11" i="18"/>
  <c r="G11" i="18"/>
  <c r="H11" i="18"/>
  <c r="I11" i="18"/>
  <c r="J11" i="18"/>
  <c r="K11" i="18"/>
  <c r="L11" i="18"/>
  <c r="M11" i="18"/>
  <c r="B12" i="18"/>
  <c r="C12" i="18"/>
  <c r="D12" i="18"/>
  <c r="E12" i="18"/>
  <c r="F12" i="18"/>
  <c r="G12" i="18"/>
  <c r="H12" i="18"/>
  <c r="I12" i="18"/>
  <c r="J12" i="18"/>
  <c r="K12" i="18"/>
  <c r="L12" i="18"/>
  <c r="M12" i="18"/>
  <c r="B13" i="18"/>
  <c r="C13" i="18"/>
  <c r="D13" i="18"/>
  <c r="E13" i="18"/>
  <c r="F13" i="18"/>
  <c r="G13" i="18"/>
  <c r="H13" i="18"/>
  <c r="I13" i="18"/>
  <c r="J13" i="18"/>
  <c r="K13" i="18"/>
  <c r="L13" i="18"/>
  <c r="M13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<sst xmlns="http://schemas.openxmlformats.org/spreadsheetml/2006/main" count="451" uniqueCount="83">
  <si>
    <t>Currency</t>
  </si>
  <si>
    <t>Occ %</t>
  </si>
  <si>
    <t>ADR</t>
  </si>
  <si>
    <t>RevPAR</t>
  </si>
  <si>
    <t>Percent Change from YTD 2020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</si>
  <si>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</si>
  <si>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</si>
  <si>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</si>
  <si>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</si>
  <si>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</si>
  <si>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</si>
  <si>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</si>
  <si>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</si>
  <si>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</si>
  <si>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</si>
  <si>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</si>
  <si>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</si>
  <si>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</si>
  <si>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</si>
  <si>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</si>
  <si>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</si>
  <si>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</si>
  <si>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</si>
  <si>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</si>
  <si>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</si>
  <si>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</si>
  <si>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</si>
  <si>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</si>
  <si>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</si>
  <si>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</si>
  <si>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</si>
  <si>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</si>
  <si>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CBD/Airport,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</si>
  <si>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</si>
  <si>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</si>
  <si>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</si>
  <si>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</si>
  <si>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</si>
  <si>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</si>
  <si>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</si>
  <si>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</si>
  <si>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</si>
  <si>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</si>
  <si>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</si>
  <si>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</si>
  <si>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</si>
  <si>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</si>
  <si>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</si>
  <si>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</si>
  <si>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</si>
  <si>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</si>
  <si>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</si>
  <si>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</si>
  <si>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</si>
  <si>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</si>
  <si>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</si>
  <si>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</si>
  <si>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</si>
  <si>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</si>
  <si>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</si>
  <si>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</si>
  <si>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</si>
  <si>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</si>
  <si>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</si>
  <si>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</si>
  <si>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</si>
  <si>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</si>
  <si>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</si>
  <si>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</si>
  <si>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</si>
  <si>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</si>
  <si>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</si>
  <si>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</si>
  <si>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</si>
  <si>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</si>
  <si>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</si>
  <si>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</si>
  <si>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</si>
  <si>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September 2021 Report</t>
  </si>
  <si>
    <t>Current Month - September 2021 vs September 2020</t>
  </si>
  <si>
    <t>Percent Change from September 2020</t>
  </si>
  <si>
    <t>YTD September 2021 Report</t>
  </si>
  <si>
    <t>Year to Date - September 2021 vs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</si>
</sst>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#,##0.00;\-#,##0.00"/>
    <numFmt numFmtId="168" formatCode="0.0&quot;%&quot;"/>
    <numFmt numFmtId="169" formatCode="&quot;$&quot;#,##0.00"/>
    <numFmt numFmtId="170" formatCode="mmmm\ yyyy"/>
  </numFmts>
  <fonts count="22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2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NumberFormat="1" applyFont="1" applyFill="1" applyAlignment="1" applyProtection="1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Alignment="1" applyProtection="1"/>
    <xf numFmtId="0" fontId="7" fillId="0" borderId="1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Alignment="1" applyProtection="1"/>
    <xf numFmtId="0" fontId="8" fillId="0" borderId="2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Alignment="1" applyProtection="1">
      <alignment horizontal="center"/>
    </xf>
    <xf numFmtId="0" fontId="2" fillId="0" borderId="0" xfId="0" applyNumberFormat="1" applyFont="1" applyFill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vertical="top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vertical="top" wrapText="1"/>
    </xf>
    <xf numFmtId="0" fontId="10" fillId="0" borderId="0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Alignment="1" applyProtection="1">
      <alignment horizontal="right"/>
    </xf>
    <xf numFmtId="0" fontId="7" fillId="0" borderId="1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Alignment="1" applyProtection="1">
      <alignment horizontal="right"/>
    </xf>
    <xf numFmtId="0" fontId="1" fillId="0" borderId="3" xfId="0" applyNumberFormat="1" applyFont="1" applyFill="1" applyBorder="1" applyAlignment="1" applyProtection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8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0" fontId="17" fillId="0" borderId="3" xfId="0" applyFont="1" applyBorder="1"/>
    <xf numFmtId="1" fontId="18" fillId="0" borderId="0" xfId="0" applyNumberFormat="1" applyFont="1" applyAlignment="1">
      <alignment horizontal="right"/>
    </xf>
    <xf numFmtId="0" fontId="7" fillId="0" borderId="0" xfId="0" applyFont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right"/>
    </xf>
    <xf numFmtId="0" fontId="0" fillId="0" borderId="0" xfId="0" applyFill="1"/>
    <xf numFmtId="164" fontId="1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right"/>
    </xf>
    <xf numFmtId="0" fontId="6" fillId="0" borderId="5" xfId="0" applyNumberFormat="1" applyFont="1" applyFill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vertical="center"/>
    </xf>
    <xf numFmtId="0" fontId="7" fillId="0" borderId="5" xfId="0" applyNumberFormat="1" applyFont="1" applyFill="1" applyBorder="1" applyAlignment="1" applyProtection="1"/>
    <xf numFmtId="0" fontId="7" fillId="0" borderId="6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>
      <alignment horizontal="center"/>
    </xf>
    <xf numFmtId="0" fontId="8" fillId="0" borderId="6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/>
    <xf numFmtId="0" fontId="2" fillId="0" borderId="7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right"/>
    </xf>
    <xf numFmtId="0" fontId="16" fillId="0" borderId="0" xfId="0" applyNumberFormat="1" applyFont="1" applyFill="1" applyAlignment="1" applyProtection="1"/>
    <xf numFmtId="0" fontId="2" fillId="0" borderId="3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1" fillId="0" borderId="3" xfId="0" applyFont="1" applyFill="1" applyBorder="1" applyAlignment="1" applyProtection="1"/>
    <xf numFmtId="0" fontId="2" fillId="0" borderId="3" xfId="0" applyFont="1" applyFill="1" applyBorder="1" applyAlignment="1" applyProtection="1"/>
    <xf numFmtId="14" fontId="4" fillId="6" borderId="0" xfId="0" applyNumberFormat="1" applyFont="1" applyFill="1" applyBorder="1" applyAlignment="1" applyProtection="1">
      <alignment horizontal="left"/>
    </xf>
    <xf numFmtId="0" fontId="3" fillId="6" borderId="0" xfId="0" applyNumberFormat="1" applyFont="1" applyFill="1" applyBorder="1" applyAlignment="1" applyProtection="1">
      <alignment horizontal="left"/>
    </xf>
    <xf numFmtId="0" fontId="1" fillId="6" borderId="0" xfId="0" applyNumberFormat="1" applyFont="1" applyFill="1" applyBorder="1" applyAlignment="1" applyProtection="1"/>
    <xf numFmtId="0" fontId="5" fillId="6" borderId="0" xfId="0" applyNumberFormat="1" applyFont="1" applyFill="1" applyBorder="1" applyAlignment="1" applyProtection="1">
      <alignment horizontal="right"/>
    </xf>
    <xf numFmtId="0" fontId="18" fillId="0" borderId="12" xfId="0" applyFont="1" applyBorder="1"/>
    <xf numFmtId="168" fontId="18" fillId="0" borderId="13" xfId="0" applyNumberFormat="1" applyFont="1" applyBorder="1" applyAlignment="1">
      <alignment horizontal="center" vertical="center"/>
    </xf>
    <xf numFmtId="169" fontId="18" fillId="0" borderId="13" xfId="0" applyNumberFormat="1" applyFont="1" applyBorder="1" applyAlignment="1">
      <alignment horizontal="center" vertical="center"/>
    </xf>
    <xf numFmtId="168" fontId="18" fillId="5" borderId="0" xfId="0" applyNumberFormat="1" applyFont="1" applyFill="1" applyBorder="1" applyAlignment="1">
      <alignment horizontal="center" vertical="center"/>
    </xf>
    <xf numFmtId="169" fontId="18" fillId="5" borderId="0" xfId="0" applyNumberFormat="1" applyFont="1" applyFill="1" applyBorder="1" applyAlignment="1">
      <alignment horizontal="center" vertical="center"/>
    </xf>
    <xf numFmtId="168" fontId="18" fillId="0" borderId="14" xfId="0" applyNumberFormat="1" applyFont="1" applyBorder="1" applyAlignment="1">
      <alignment horizontal="center" vertical="center"/>
    </xf>
    <xf numFmtId="168" fontId="18" fillId="0" borderId="15" xfId="0" applyNumberFormat="1" applyFont="1" applyBorder="1" applyAlignment="1">
      <alignment horizontal="center" vertical="center"/>
    </xf>
    <xf numFmtId="168" fontId="18" fillId="5" borderId="8" xfId="0" applyNumberFormat="1" applyFont="1" applyFill="1" applyBorder="1" applyAlignment="1">
      <alignment horizontal="center" vertical="center"/>
    </xf>
    <xf numFmtId="168" fontId="18" fillId="0" borderId="16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9" fontId="18" fillId="0" borderId="17" xfId="0" applyNumberFormat="1" applyFont="1" applyBorder="1" applyAlignment="1">
      <alignment horizontal="center" vertical="center"/>
    </xf>
    <xf numFmtId="168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4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2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2" fillId="0" borderId="7" xfId="0" applyFont="1" applyBorder="1"/>
    <xf numFmtId="167" fontId="2" fillId="0" borderId="3" xfId="0" applyNumberFormat="1" applyFont="1" applyBorder="1"/>
    <xf numFmtId="167" fontId="2" fillId="0" borderId="0" xfId="0" applyNumberFormat="1" applyFont="1"/>
    <xf numFmtId="166" fontId="1" fillId="2" borderId="1" xfId="0" applyNumberFormat="1" applyFont="1" applyFill="1" applyBorder="1"/>
    <xf numFmtId="166" fontId="1" fillId="2" borderId="7" xfId="0" applyNumberFormat="1" applyFont="1" applyFill="1" applyBorder="1"/>
    <xf numFmtId="167" fontId="1" fillId="2" borderId="1" xfId="0" applyNumberFormat="1" applyFont="1" applyFill="1" applyBorder="1"/>
    <xf numFmtId="167" fontId="1" fillId="2" borderId="7" xfId="0" applyNumberFormat="1" applyFont="1" applyFill="1" applyBorder="1"/>
    <xf numFmtId="0" fontId="1" fillId="0" borderId="7" xfId="0" applyFont="1" applyBorder="1"/>
    <xf numFmtId="165" fontId="1" fillId="0" borderId="7" xfId="0" applyNumberFormat="1" applyFont="1" applyBorder="1"/>
    <xf numFmtId="2" fontId="1" fillId="0" borderId="7" xfId="0" applyNumberFormat="1" applyFont="1" applyBorder="1"/>
    <xf numFmtId="165" fontId="1" fillId="0" borderId="0" xfId="0" applyNumberFormat="1" applyFont="1"/>
    <xf numFmtId="2" fontId="1" fillId="0" borderId="0" xfId="0" applyNumberFormat="1" applyFont="1"/>
    <xf numFmtId="166" fontId="1" fillId="0" borderId="3" xfId="0" applyNumberFormat="1" applyFont="1" applyBorder="1"/>
    <xf numFmtId="166" fontId="1" fillId="0" borderId="0" xfId="0" applyNumberFormat="1" applyFont="1"/>
    <xf numFmtId="167" fontId="1" fillId="0" borderId="3" xfId="0" applyNumberFormat="1" applyFont="1" applyBorder="1"/>
    <xf numFmtId="167" fontId="1" fillId="0" borderId="0" xfId="0" applyNumberFormat="1" applyFont="1"/>
    <xf numFmtId="166" fontId="1" fillId="2" borderId="3" xfId="0" applyNumberFormat="1" applyFont="1" applyFill="1" applyBorder="1"/>
    <xf numFmtId="166" fontId="1" fillId="2" borderId="0" xfId="0" applyNumberFormat="1" applyFont="1" applyFill="1"/>
    <xf numFmtId="167" fontId="1" fillId="2" borderId="3" xfId="0" applyNumberFormat="1" applyFont="1" applyFill="1" applyBorder="1"/>
    <xf numFmtId="167" fontId="1" fillId="2" borderId="0" xfId="0" applyNumberFormat="1" applyFont="1" applyFill="1"/>
    <xf numFmtId="0" fontId="1" fillId="0" borderId="0" xfId="0" applyFont="1"/>
    <xf numFmtId="170" fontId="17" fillId="0" borderId="0" xfId="0" applyNumberFormat="1" applyFont="1" applyBorder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6" fillId="0" borderId="10" xfId="0" applyNumberFormat="1" applyFont="1" applyFill="1" applyBorder="1" applyAlignment="1" applyProtection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2969894</xdr:colOff>
      <xdr:row>0</xdr:row>
      <xdr:rowOff>0</xdr:rowOff>
    </xdr:from>
    <xdr:ext cx="1232622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2695574" y="0"/>
          <a:ext cx="1261109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3" sqref="L3"/>
    </sheetView>
  </sheetViews>
  <sheetFormatPr defaultColWidth="9.109375" defaultRowHeight="15" x14ac:dyDescent="0.35"/>
  <cols>
    <col min="1" max="1" width="39" style="22" bestFit="1" customWidth="1"/>
    <col min="2" max="6" width="13.5546875" style="22" customWidth="1"/>
    <col min="7" max="7" width="13.5546875" style="23" customWidth="1"/>
    <col min="8" max="9" width="13.5546875" style="22" customWidth="1"/>
    <col min="10" max="11" width="13.5546875" style="23" customWidth="1"/>
    <col min="12" max="13" width="13.5546875" style="22" customWidth="1"/>
    <col min="14" max="16384" width="9.109375" style="22"/>
  </cols>
  <sheetData>
    <row r="1" spans="1:13" ht="22.95" customHeight="1" x14ac:dyDescent="0.35">
      <c r="A1" s="104" t="str">
        <f>'Current month raw data'!A1</f>
        <v>September 2021 Report</v>
      </c>
      <c r="B1" s="105" t="str">
        <f>'Current month raw data'!F1</f>
        <v>Current Month - September 2021 vs September 2020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7"/>
    </row>
    <row r="2" spans="1:13" ht="24" customHeight="1" x14ac:dyDescent="0.35">
      <c r="A2" s="104"/>
      <c r="B2" s="108" t="s">
        <v>47</v>
      </c>
      <c r="C2" s="109"/>
      <c r="D2" s="109" t="s">
        <v>2</v>
      </c>
      <c r="E2" s="109"/>
      <c r="F2" s="109" t="s">
        <v>3</v>
      </c>
      <c r="G2" s="109"/>
      <c r="H2" s="109" t="str">
        <f>'Current month raw data'!L7</f>
        <v>Percent Change from September 2020</v>
      </c>
      <c r="I2" s="109"/>
      <c r="J2" s="109"/>
      <c r="K2" s="109"/>
      <c r="L2" s="109"/>
      <c r="M2" s="110"/>
    </row>
    <row r="3" spans="1:13" ht="33.6" x14ac:dyDescent="0.35">
      <c r="A3" s="104"/>
      <c r="B3" s="71">
        <v>2021</v>
      </c>
      <c r="C3" s="72">
        <v>2020</v>
      </c>
      <c r="D3" s="72">
        <v>2021</v>
      </c>
      <c r="E3" s="72">
        <v>2020</v>
      </c>
      <c r="F3" s="72">
        <v>2021</v>
      </c>
      <c r="G3" s="72">
        <v>2020</v>
      </c>
      <c r="H3" s="72" t="s">
        <v>7</v>
      </c>
      <c r="I3" s="72" t="s">
        <v>2</v>
      </c>
      <c r="J3" s="72" t="s">
        <v>3</v>
      </c>
      <c r="K3" s="73" t="s">
        <v>8</v>
      </c>
      <c r="L3" s="73" t="s">
        <v>45</v>
      </c>
      <c r="M3" s="74" t="s">
        <v>46</v>
      </c>
    </row>
    <row r="4" spans="1:13" x14ac:dyDescent="0.35">
      <c r="A4" s="24" t="s">
        <v>11</v>
      </c>
      <c r="B4" s="63">
        <f>VLOOKUP($A4,'Current month raw data'!$B:$Q,5,FALSE)</f>
        <v>61.635635655202201</v>
      </c>
      <c r="C4" s="59">
        <f>VLOOKUP($A4,'Current month raw data'!$B:$Q,6,FALSE)</f>
        <v>48.311912971335403</v>
      </c>
      <c r="D4" s="60">
        <f>VLOOKUP($A4,'Current month raw data'!$B:$Q,7,FALSE)</f>
        <v>133.108439389555</v>
      </c>
      <c r="E4" s="60">
        <f>VLOOKUP($A4,'Current month raw data'!$B:$Q,8,FALSE)</f>
        <v>99.376190846087098</v>
      </c>
      <c r="F4" s="60">
        <f>VLOOKUP($A4,'Current month raw data'!$B:$Q,9,FALSE)</f>
        <v>82.042232728472001</v>
      </c>
      <c r="G4" s="60">
        <f>VLOOKUP($A4,'Current month raw data'!$B:$Q,10,FALSE)</f>
        <v>48.010538835789902</v>
      </c>
      <c r="H4" s="59">
        <f>VLOOKUP($A4,'Current month raw data'!$B:$Q,11,FALSE)</f>
        <v>27.578545051138899</v>
      </c>
      <c r="I4" s="59">
        <f>VLOOKUP($A4,'Current month raw data'!$B:$Q,12,FALSE)</f>
        <v>33.943994287034201</v>
      </c>
      <c r="J4" s="59">
        <f>VLOOKUP($A4,'Current month raw data'!$B:$Q,13,FALSE)</f>
        <v>70.883799094778894</v>
      </c>
      <c r="K4" s="59">
        <f>VLOOKUP($A4,'Current month raw data'!$B:$Q,14,FALSE)</f>
        <v>79.615801398254604</v>
      </c>
      <c r="L4" s="59">
        <f>VLOOKUP($A4,'Current month raw data'!$B:$Q,15,FALSE)</f>
        <v>5.1099064684491502</v>
      </c>
      <c r="M4" s="64">
        <f>VLOOKUP($A4,'Current month raw data'!$B:$Q,16,FALSE)</f>
        <v>34.097689377060398</v>
      </c>
    </row>
    <row r="5" spans="1:13" x14ac:dyDescent="0.35">
      <c r="A5" s="24" t="s">
        <v>14</v>
      </c>
      <c r="B5" s="63">
        <f>VLOOKUP($A5,'Current month raw data'!$B:$Q,5,FALSE)</f>
        <v>61.677311083069299</v>
      </c>
      <c r="C5" s="59">
        <f>VLOOKUP($A5,'Current month raw data'!$B:$Q,6,FALSE)</f>
        <v>47.756239092495598</v>
      </c>
      <c r="D5" s="60">
        <f>VLOOKUP($A5,'Current month raw data'!$B:$Q,7,FALSE)</f>
        <v>112.496196357885</v>
      </c>
      <c r="E5" s="60">
        <f>VLOOKUP($A5,'Current month raw data'!$B:$Q,8,FALSE)</f>
        <v>89.334094388999105</v>
      </c>
      <c r="F5" s="60">
        <f>VLOOKUP($A5,'Current month raw data'!$B:$Q,9,FALSE)</f>
        <v>69.384628984273704</v>
      </c>
      <c r="G5" s="60">
        <f>VLOOKUP($A5,'Current month raw data'!$B:$Q,10,FALSE)</f>
        <v>42.662603707526102</v>
      </c>
      <c r="H5" s="59">
        <f>VLOOKUP($A5,'Current month raw data'!$B:$Q,11,FALSE)</f>
        <v>29.1502686457595</v>
      </c>
      <c r="I5" s="59">
        <f>VLOOKUP($A5,'Current month raw data'!$B:$Q,12,FALSE)</f>
        <v>25.927505200902001</v>
      </c>
      <c r="J5" s="59">
        <f>VLOOKUP($A5,'Current month raw data'!$B:$Q,13,FALSE)</f>
        <v>62.635711265867897</v>
      </c>
      <c r="K5" s="59">
        <f>VLOOKUP($A5,'Current month raw data'!$B:$Q,14,FALSE)</f>
        <v>65.322180737301395</v>
      </c>
      <c r="L5" s="59">
        <f>VLOOKUP($A5,'Current month raw data'!$B:$Q,15,FALSE)</f>
        <v>1.65183246073298</v>
      </c>
      <c r="M5" s="64">
        <f>VLOOKUP($A5,'Current month raw data'!$B:$Q,16,FALSE)</f>
        <v>31.283614706373999</v>
      </c>
    </row>
    <row r="6" spans="1:13" x14ac:dyDescent="0.35">
      <c r="B6" s="25"/>
      <c r="C6" s="61"/>
      <c r="D6" s="62"/>
      <c r="E6" s="62"/>
      <c r="F6" s="62"/>
      <c r="G6" s="62"/>
      <c r="H6" s="61"/>
      <c r="I6" s="61"/>
      <c r="J6" s="61"/>
      <c r="K6" s="61"/>
      <c r="L6" s="61"/>
      <c r="M6" s="65"/>
    </row>
    <row r="7" spans="1:13" x14ac:dyDescent="0.35">
      <c r="A7" s="24" t="s">
        <v>19</v>
      </c>
      <c r="B7" s="63">
        <f>VLOOKUP($A7,'Current month raw data'!$B:$Q,5,FALSE)</f>
        <v>52.357668838179798</v>
      </c>
      <c r="C7" s="59">
        <f>VLOOKUP($A7,'Current month raw data'!$B:$Q,6,FALSE)</f>
        <v>35.6038077573142</v>
      </c>
      <c r="D7" s="60">
        <f>VLOOKUP($A7,'Current month raw data'!$B:$Q,7,FALSE)</f>
        <v>133.51293932660499</v>
      </c>
      <c r="E7" s="60">
        <f>VLOOKUP($A7,'Current month raw data'!$B:$Q,8,FALSE)</f>
        <v>99.188043385114796</v>
      </c>
      <c r="F7" s="60">
        <f>VLOOKUP($A7,'Current month raw data'!$B:$Q,9,FALSE)</f>
        <v>69.904262628743993</v>
      </c>
      <c r="G7" s="60">
        <f>VLOOKUP($A7,'Current month raw data'!$B:$Q,10,FALSE)</f>
        <v>35.314720285077698</v>
      </c>
      <c r="H7" s="59">
        <f>VLOOKUP($A7,'Current month raw data'!$B:$Q,11,FALSE)</f>
        <v>47.056374405413699</v>
      </c>
      <c r="I7" s="59">
        <f>VLOOKUP($A7,'Current month raw data'!$B:$Q,12,FALSE)</f>
        <v>34.605880678801398</v>
      </c>
      <c r="J7" s="59">
        <f>VLOOKUP($A7,'Current month raw data'!$B:$Q,13,FALSE)</f>
        <v>97.946527862722604</v>
      </c>
      <c r="K7" s="59">
        <f>VLOOKUP($A7,'Current month raw data'!$B:$Q,14,FALSE)</f>
        <v>119.311367671052</v>
      </c>
      <c r="L7" s="59">
        <f>VLOOKUP($A7,'Current month raw data'!$B:$Q,15,FALSE)</f>
        <v>10.793237971391401</v>
      </c>
      <c r="M7" s="64">
        <f>VLOOKUP($A7,'Current month raw data'!$B:$Q,16,FALSE)</f>
        <v>62.928518847090302</v>
      </c>
    </row>
    <row r="8" spans="1:13" x14ac:dyDescent="0.35">
      <c r="A8" s="26" t="s">
        <v>21</v>
      </c>
      <c r="B8" s="63">
        <f>VLOOKUP($A8,'Current month raw data'!$B:$Q,5,FALSE)</f>
        <v>48.170945354086598</v>
      </c>
      <c r="C8" s="59">
        <f>VLOOKUP($A8,'Current month raw data'!$B:$Q,6,FALSE)</f>
        <v>24.168745602251601</v>
      </c>
      <c r="D8" s="60">
        <f>VLOOKUP($A8,'Current month raw data'!$B:$Q,7,FALSE)</f>
        <v>139.00459298787899</v>
      </c>
      <c r="E8" s="60">
        <f>VLOOKUP($A8,'Current month raw data'!$B:$Q,8,FALSE)</f>
        <v>115.730656379853</v>
      </c>
      <c r="F8" s="60">
        <f>VLOOKUP($A8,'Current month raw data'!$B:$Q,9,FALSE)</f>
        <v>66.959826527862006</v>
      </c>
      <c r="G8" s="60">
        <f>VLOOKUP($A8,'Current month raw data'!$B:$Q,10,FALSE)</f>
        <v>27.9706479242627</v>
      </c>
      <c r="H8" s="59">
        <f>VLOOKUP($A8,'Current month raw data'!$B:$Q,11,FALSE)</f>
        <v>99.310904036322299</v>
      </c>
      <c r="I8" s="59">
        <f>VLOOKUP($A8,'Current month raw data'!$B:$Q,12,FALSE)</f>
        <v>20.1104334288366</v>
      </c>
      <c r="J8" s="59">
        <f>VLOOKUP($A8,'Current month raw data'!$B:$Q,13,FALSE)</f>
        <v>139.393190708959</v>
      </c>
      <c r="K8" s="59">
        <f>VLOOKUP($A8,'Current month raw data'!$B:$Q,14,FALSE)</f>
        <v>127.26503827235101</v>
      </c>
      <c r="L8" s="59">
        <f>VLOOKUP($A8,'Current month raw data'!$B:$Q,15,FALSE)</f>
        <v>-5.0662061024755296</v>
      </c>
      <c r="M8" s="64">
        <f>VLOOKUP($A8,'Current month raw data'!$B:$Q,16,FALSE)</f>
        <v>89.213402853134994</v>
      </c>
    </row>
    <row r="9" spans="1:13" x14ac:dyDescent="0.35">
      <c r="A9" s="26" t="s">
        <v>23</v>
      </c>
      <c r="B9" s="63">
        <f>VLOOKUP($A9,'Current month raw data'!$B:$Q,5,FALSE)</f>
        <v>54.794025536015397</v>
      </c>
      <c r="C9" s="59">
        <f>VLOOKUP($A9,'Current month raw data'!$B:$Q,6,FALSE)</f>
        <v>37.422296891875597</v>
      </c>
      <c r="D9" s="60">
        <f>VLOOKUP($A9,'Current month raw data'!$B:$Q,7,FALSE)</f>
        <v>122.93653323074599</v>
      </c>
      <c r="E9" s="60">
        <f>VLOOKUP($A9,'Current month raw data'!$B:$Q,8,FALSE)</f>
        <v>94.4358710663588</v>
      </c>
      <c r="F9" s="60">
        <f>VLOOKUP($A9,'Current month raw data'!$B:$Q,9,FALSE)</f>
        <v>67.361875411547402</v>
      </c>
      <c r="G9" s="60">
        <f>VLOOKUP($A9,'Current month raw data'!$B:$Q,10,FALSE)</f>
        <v>35.340072042881701</v>
      </c>
      <c r="H9" s="59">
        <f>VLOOKUP($A9,'Current month raw data'!$B:$Q,11,FALSE)</f>
        <v>46.4207974575476</v>
      </c>
      <c r="I9" s="59">
        <f>VLOOKUP($A9,'Current month raw data'!$B:$Q,12,FALSE)</f>
        <v>30.179911343604601</v>
      </c>
      <c r="J9" s="59">
        <f>VLOOKUP($A9,'Current month raw data'!$B:$Q,13,FALSE)</f>
        <v>90.610464318834303</v>
      </c>
      <c r="K9" s="59">
        <f>VLOOKUP($A9,'Current month raw data'!$B:$Q,14,FALSE)</f>
        <v>89.901365027596597</v>
      </c>
      <c r="L9" s="59">
        <f>VLOOKUP($A9,'Current month raw data'!$B:$Q,15,FALSE)</f>
        <v>-0.37201488059522297</v>
      </c>
      <c r="M9" s="64">
        <f>VLOOKUP($A9,'Current month raw data'!$B:$Q,16,FALSE)</f>
        <v>45.876090302719298</v>
      </c>
    </row>
    <row r="10" spans="1:13" x14ac:dyDescent="0.35">
      <c r="A10" s="26" t="s">
        <v>24</v>
      </c>
      <c r="B10" s="63">
        <f>VLOOKUP($A10,'Current month raw data'!$B:$Q,5,FALSE)</f>
        <v>51.838364478517803</v>
      </c>
      <c r="C10" s="59">
        <f>VLOOKUP($A10,'Current month raw data'!$B:$Q,6,FALSE)</f>
        <v>34.266829865360997</v>
      </c>
      <c r="D10" s="60">
        <f>VLOOKUP($A10,'Current month raw data'!$B:$Q,7,FALSE)</f>
        <v>118.208073006531</v>
      </c>
      <c r="E10" s="60">
        <f>VLOOKUP($A10,'Current month raw data'!$B:$Q,8,FALSE)</f>
        <v>96.170923465256905</v>
      </c>
      <c r="F10" s="60">
        <f>VLOOKUP($A10,'Current month raw data'!$B:$Q,9,FALSE)</f>
        <v>61.277131728158402</v>
      </c>
      <c r="G10" s="60">
        <f>VLOOKUP($A10,'Current month raw data'!$B:$Q,10,FALSE)</f>
        <v>32.954726723786202</v>
      </c>
      <c r="H10" s="59">
        <f>VLOOKUP($A10,'Current month raw data'!$B:$Q,11,FALSE)</f>
        <v>51.278553289573601</v>
      </c>
      <c r="I10" s="59">
        <f>VLOOKUP($A10,'Current month raw data'!$B:$Q,12,FALSE)</f>
        <v>22.914565803494799</v>
      </c>
      <c r="J10" s="59">
        <f>VLOOKUP($A10,'Current month raw data'!$B:$Q,13,FALSE)</f>
        <v>85.943376929688</v>
      </c>
      <c r="K10" s="59">
        <f>VLOOKUP($A10,'Current month raw data'!$B:$Q,14,FALSE)</f>
        <v>89.9945300623055</v>
      </c>
      <c r="L10" s="59">
        <f>VLOOKUP($A10,'Current month raw data'!$B:$Q,15,FALSE)</f>
        <v>2.1787025703794298</v>
      </c>
      <c r="M10" s="64">
        <f>VLOOKUP($A10,'Current month raw data'!$B:$Q,16,FALSE)</f>
        <v>54.574463018526401</v>
      </c>
    </row>
    <row r="11" spans="1:13" x14ac:dyDescent="0.35">
      <c r="A11" s="26" t="s">
        <v>22</v>
      </c>
      <c r="B11" s="63">
        <f>VLOOKUP($A11,'Current month raw data'!$B:$Q,5,FALSE)</f>
        <v>64.712809420812306</v>
      </c>
      <c r="C11" s="59">
        <f>VLOOKUP($A11,'Current month raw data'!$B:$Q,6,FALSE)</f>
        <v>55.676890403516502</v>
      </c>
      <c r="D11" s="60">
        <f>VLOOKUP($A11,'Current month raw data'!$B:$Q,7,FALSE)</f>
        <v>119.653705054406</v>
      </c>
      <c r="E11" s="60">
        <f>VLOOKUP($A11,'Current month raw data'!$B:$Q,8,FALSE)</f>
        <v>106.05859397315599</v>
      </c>
      <c r="F11" s="60">
        <f>VLOOKUP($A11,'Current month raw data'!$B:$Q,9,FALSE)</f>
        <v>77.431274116798804</v>
      </c>
      <c r="G11" s="60">
        <f>VLOOKUP($A11,'Current month raw data'!$B:$Q,10,FALSE)</f>
        <v>59.050127129945103</v>
      </c>
      <c r="H11" s="59">
        <f>VLOOKUP($A11,'Current month raw data'!$B:$Q,11,FALSE)</f>
        <v>16.2292091957869</v>
      </c>
      <c r="I11" s="59">
        <f>VLOOKUP($A11,'Current month raw data'!$B:$Q,12,FALSE)</f>
        <v>12.818490771893799</v>
      </c>
      <c r="J11" s="59">
        <f>VLOOKUP($A11,'Current month raw data'!$B:$Q,13,FALSE)</f>
        <v>31.128039650794101</v>
      </c>
      <c r="K11" s="59">
        <f>VLOOKUP($A11,'Current month raw data'!$B:$Q,14,FALSE)</f>
        <v>34.7418810161886</v>
      </c>
      <c r="L11" s="59">
        <f>VLOOKUP($A11,'Current month raw data'!$B:$Q,15,FALSE)</f>
        <v>2.7559638464957699</v>
      </c>
      <c r="M11" s="64">
        <f>VLOOKUP($A11,'Current month raw data'!$B:$Q,16,FALSE)</f>
        <v>19.432444180290702</v>
      </c>
    </row>
    <row r="12" spans="1:13" x14ac:dyDescent="0.35">
      <c r="A12" s="26" t="s">
        <v>25</v>
      </c>
      <c r="B12" s="63">
        <f>VLOOKUP($A12,'Current month raw data'!$B:$Q,5,FALSE)</f>
        <v>65.398104265402793</v>
      </c>
      <c r="C12" s="59">
        <f>VLOOKUP($A12,'Current month raw data'!$B:$Q,6,FALSE)</f>
        <v>53.430729231150103</v>
      </c>
      <c r="D12" s="60">
        <f>VLOOKUP($A12,'Current month raw data'!$B:$Q,7,FALSE)</f>
        <v>87.004262748508296</v>
      </c>
      <c r="E12" s="60">
        <f>VLOOKUP($A12,'Current month raw data'!$B:$Q,8,FALSE)</f>
        <v>74.486178592393401</v>
      </c>
      <c r="F12" s="60">
        <f>VLOOKUP($A12,'Current month raw data'!$B:$Q,9,FALSE)</f>
        <v>56.899138467614499</v>
      </c>
      <c r="G12" s="60">
        <f>VLOOKUP($A12,'Current month raw data'!$B:$Q,10,FALSE)</f>
        <v>39.7985083983327</v>
      </c>
      <c r="H12" s="59">
        <f>VLOOKUP($A12,'Current month raw data'!$B:$Q,11,FALSE)</f>
        <v>22.397925700171101</v>
      </c>
      <c r="I12" s="59">
        <f>VLOOKUP($A12,'Current month raw data'!$B:$Q,12,FALSE)</f>
        <v>16.805915396219799</v>
      </c>
      <c r="J12" s="59">
        <f>VLOOKUP($A12,'Current month raw data'!$B:$Q,13,FALSE)</f>
        <v>42.968017540069901</v>
      </c>
      <c r="K12" s="59">
        <f>VLOOKUP($A12,'Current month raw data'!$B:$Q,14,FALSE)</f>
        <v>49.393347534751797</v>
      </c>
      <c r="L12" s="59">
        <f>VLOOKUP($A12,'Current month raw data'!$B:$Q,15,FALSE)</f>
        <v>4.4942429119722602</v>
      </c>
      <c r="M12" s="64">
        <f>VLOOKUP($A12,'Current month raw data'!$B:$Q,16,FALSE)</f>
        <v>27.898785800352201</v>
      </c>
    </row>
    <row r="13" spans="1:13" x14ac:dyDescent="0.35">
      <c r="A13" s="26" t="s">
        <v>26</v>
      </c>
      <c r="B13" s="63">
        <f>VLOOKUP($A13,'Current month raw data'!$B:$Q,5,FALSE)</f>
        <v>63.938649533887599</v>
      </c>
      <c r="C13" s="59">
        <f>VLOOKUP($A13,'Current month raw data'!$B:$Q,6,FALSE)</f>
        <v>38.8254680120952</v>
      </c>
      <c r="D13" s="60">
        <f>VLOOKUP($A13,'Current month raw data'!$B:$Q,7,FALSE)</f>
        <v>102.021054931089</v>
      </c>
      <c r="E13" s="60">
        <f>VLOOKUP($A13,'Current month raw data'!$B:$Q,8,FALSE)</f>
        <v>79.584991117917298</v>
      </c>
      <c r="F13" s="60">
        <f>VLOOKUP($A13,'Current month raw data'!$B:$Q,9,FALSE)</f>
        <v>65.230884763164497</v>
      </c>
      <c r="G13" s="60">
        <f>VLOOKUP($A13,'Current month raw data'!$B:$Q,10,FALSE)</f>
        <v>30.899245268915799</v>
      </c>
      <c r="H13" s="59">
        <f>VLOOKUP($A13,'Current month raw data'!$B:$Q,11,FALSE)</f>
        <v>64.682237736242698</v>
      </c>
      <c r="I13" s="59">
        <f>VLOOKUP($A13,'Current month raw data'!$B:$Q,12,FALSE)</f>
        <v>28.191325396933301</v>
      </c>
      <c r="J13" s="59">
        <f>VLOOKUP($A13,'Current month raw data'!$B:$Q,13,FALSE)</f>
        <v>111.10834324741801</v>
      </c>
      <c r="K13" s="59">
        <f>VLOOKUP($A13,'Current month raw data'!$B:$Q,14,FALSE)</f>
        <v>127.74138262467299</v>
      </c>
      <c r="L13" s="59">
        <f>VLOOKUP($A13,'Current month raw data'!$B:$Q,15,FALSE)</f>
        <v>7.8789114259504602</v>
      </c>
      <c r="M13" s="64">
        <f>VLOOKUP($A13,'Current month raw data'!$B:$Q,16,FALSE)</f>
        <v>77.657405381754501</v>
      </c>
    </row>
    <row r="14" spans="1:13" x14ac:dyDescent="0.35">
      <c r="B14" s="25"/>
      <c r="C14" s="61"/>
      <c r="D14" s="62"/>
      <c r="E14" s="62"/>
      <c r="F14" s="62"/>
      <c r="G14" s="62"/>
      <c r="H14" s="61"/>
      <c r="I14" s="61"/>
      <c r="J14" s="61"/>
      <c r="K14" s="61"/>
      <c r="L14" s="61"/>
      <c r="M14" s="65"/>
    </row>
    <row r="15" spans="1:13" x14ac:dyDescent="0.35">
      <c r="A15" s="27" t="s">
        <v>16</v>
      </c>
      <c r="B15" s="63">
        <f>VLOOKUP($A15,'Current month raw data'!$B:$Q,5,FALSE)</f>
        <v>63.201792191933301</v>
      </c>
      <c r="C15" s="59">
        <f>VLOOKUP($A15,'Current month raw data'!$B:$Q,6,FALSE)</f>
        <v>56.969123110774397</v>
      </c>
      <c r="D15" s="60">
        <f>VLOOKUP($A15,'Current month raw data'!$B:$Q,7,FALSE)</f>
        <v>121.87427953916099</v>
      </c>
      <c r="E15" s="60">
        <f>VLOOKUP($A15,'Current month raw data'!$B:$Q,8,FALSE)</f>
        <v>94.942086865682498</v>
      </c>
      <c r="F15" s="60">
        <f>VLOOKUP($A15,'Current month raw data'!$B:$Q,9,FALSE)</f>
        <v>77.026728889756797</v>
      </c>
      <c r="G15" s="60">
        <f>VLOOKUP($A15,'Current month raw data'!$B:$Q,10,FALSE)</f>
        <v>54.087674350448999</v>
      </c>
      <c r="H15" s="59">
        <f>VLOOKUP($A15,'Current month raw data'!$B:$Q,11,FALSE)</f>
        <v>10.9404335907359</v>
      </c>
      <c r="I15" s="59">
        <f>VLOOKUP($A15,'Current month raw data'!$B:$Q,12,FALSE)</f>
        <v>28.3669693416165</v>
      </c>
      <c r="J15" s="59">
        <f>VLOOKUP($A15,'Current month raw data'!$B:$Q,13,FALSE)</f>
        <v>42.410872374876398</v>
      </c>
      <c r="K15" s="59">
        <f>VLOOKUP($A15,'Current month raw data'!$B:$Q,14,FALSE)</f>
        <v>43.0273029446194</v>
      </c>
      <c r="L15" s="59">
        <f>VLOOKUP($A15,'Current month raw data'!$B:$Q,15,FALSE)</f>
        <v>0.432853587274104</v>
      </c>
      <c r="M15" s="64">
        <f>VLOOKUP($A15,'Current month raw data'!$B:$Q,16,FALSE)</f>
        <v>11.4206432372709</v>
      </c>
    </row>
    <row r="16" spans="1:13" x14ac:dyDescent="0.35">
      <c r="A16" s="26" t="s">
        <v>31</v>
      </c>
      <c r="B16" s="63">
        <f>VLOOKUP($A16,'Current month raw data'!$B:$Q,5,FALSE)</f>
        <v>74.728966521106202</v>
      </c>
      <c r="C16" s="59">
        <f>VLOOKUP($A16,'Current month raw data'!$B:$Q,6,FALSE)</f>
        <v>70.862299854439499</v>
      </c>
      <c r="D16" s="60">
        <f>VLOOKUP($A16,'Current month raw data'!$B:$Q,7,FALSE)</f>
        <v>89.528963603356502</v>
      </c>
      <c r="E16" s="60">
        <f>VLOOKUP($A16,'Current month raw data'!$B:$Q,8,FALSE)</f>
        <v>74.237957411302602</v>
      </c>
      <c r="F16" s="60">
        <f>VLOOKUP($A16,'Current month raw data'!$B:$Q,9,FALSE)</f>
        <v>66.904069237845704</v>
      </c>
      <c r="G16" s="60">
        <f>VLOOKUP($A16,'Current month raw data'!$B:$Q,10,FALSE)</f>
        <v>52.606723986608401</v>
      </c>
      <c r="H16" s="59">
        <f>VLOOKUP($A16,'Current month raw data'!$B:$Q,11,FALSE)</f>
        <v>5.45659211542569</v>
      </c>
      <c r="I16" s="59">
        <f>VLOOKUP($A16,'Current month raw data'!$B:$Q,12,FALSE)</f>
        <v>20.5972884023959</v>
      </c>
      <c r="J16" s="59">
        <f>VLOOKUP($A16,'Current month raw data'!$B:$Q,13,FALSE)</f>
        <v>27.1777905327782</v>
      </c>
      <c r="K16" s="59">
        <f>VLOOKUP($A16,'Current month raw data'!$B:$Q,14,FALSE)</f>
        <v>27.1777905327782</v>
      </c>
      <c r="L16" s="59">
        <f>VLOOKUP($A16,'Current month raw data'!$B:$Q,15,FALSE)</f>
        <v>0</v>
      </c>
      <c r="M16" s="64">
        <f>VLOOKUP($A16,'Current month raw data'!$B:$Q,16,FALSE)</f>
        <v>5.45659211542569</v>
      </c>
    </row>
    <row r="17" spans="1:13" x14ac:dyDescent="0.35">
      <c r="A17" s="26" t="s">
        <v>30</v>
      </c>
      <c r="B17" s="63">
        <f>VLOOKUP($A17,'Current month raw data'!$B:$Q,5,FALSE)</f>
        <v>65.080874006810404</v>
      </c>
      <c r="C17" s="59">
        <f>VLOOKUP($A17,'Current month raw data'!$B:$Q,6,FALSE)</f>
        <v>62.068772714565199</v>
      </c>
      <c r="D17" s="60">
        <f>VLOOKUP($A17,'Current month raw data'!$B:$Q,7,FALSE)</f>
        <v>81.574766677567197</v>
      </c>
      <c r="E17" s="60">
        <f>VLOOKUP($A17,'Current month raw data'!$B:$Q,8,FALSE)</f>
        <v>64.386817765666706</v>
      </c>
      <c r="F17" s="60">
        <f>VLOOKUP($A17,'Current month raw data'!$B:$Q,9,FALSE)</f>
        <v>53.089571122777102</v>
      </c>
      <c r="G17" s="60">
        <f>VLOOKUP($A17,'Current month raw data'!$B:$Q,10,FALSE)</f>
        <v>39.964107577112998</v>
      </c>
      <c r="H17" s="59">
        <f>VLOOKUP($A17,'Current month raw data'!$B:$Q,11,FALSE)</f>
        <v>4.8528449339523201</v>
      </c>
      <c r="I17" s="59">
        <f>VLOOKUP($A17,'Current month raw data'!$B:$Q,12,FALSE)</f>
        <v>26.694825910569701</v>
      </c>
      <c r="J17" s="59">
        <f>VLOOKUP($A17,'Current month raw data'!$B:$Q,13,FALSE)</f>
        <v>32.843129351350498</v>
      </c>
      <c r="K17" s="59">
        <f>VLOOKUP($A17,'Current month raw data'!$B:$Q,14,FALSE)</f>
        <v>30.874807893251099</v>
      </c>
      <c r="L17" s="59">
        <f>VLOOKUP($A17,'Current month raw data'!$B:$Q,15,FALSE)</f>
        <v>-1.48168856583729</v>
      </c>
      <c r="M17" s="64">
        <f>VLOOKUP($A17,'Current month raw data'!$B:$Q,16,FALSE)</f>
        <v>3.2992523196108401</v>
      </c>
    </row>
    <row r="18" spans="1:13" x14ac:dyDescent="0.35">
      <c r="A18" s="26" t="s">
        <v>29</v>
      </c>
      <c r="B18" s="63">
        <f>VLOOKUP($A18,'Current month raw data'!$B:$Q,5,FALSE)</f>
        <v>66.469278978503993</v>
      </c>
      <c r="C18" s="59">
        <f>VLOOKUP($A18,'Current month raw data'!$B:$Q,6,FALSE)</f>
        <v>56.6415320167564</v>
      </c>
      <c r="D18" s="60">
        <f>VLOOKUP($A18,'Current month raw data'!$B:$Q,7,FALSE)</f>
        <v>105.489185025951</v>
      </c>
      <c r="E18" s="60">
        <f>VLOOKUP($A18,'Current month raw data'!$B:$Q,8,FALSE)</f>
        <v>86.280579705857406</v>
      </c>
      <c r="F18" s="60">
        <f>VLOOKUP($A18,'Current month raw data'!$B:$Q,9,FALSE)</f>
        <v>70.117900687049698</v>
      </c>
      <c r="G18" s="60">
        <f>VLOOKUP($A18,'Current month raw data'!$B:$Q,10,FALSE)</f>
        <v>48.870642178336297</v>
      </c>
      <c r="H18" s="59">
        <f>VLOOKUP($A18,'Current month raw data'!$B:$Q,11,FALSE)</f>
        <v>17.350778857535602</v>
      </c>
      <c r="I18" s="59">
        <f>VLOOKUP($A18,'Current month raw data'!$B:$Q,12,FALSE)</f>
        <v>22.2629534775708</v>
      </c>
      <c r="J18" s="59">
        <f>VLOOKUP($A18,'Current month raw data'!$B:$Q,13,FALSE)</f>
        <v>43.476528160155802</v>
      </c>
      <c r="K18" s="59">
        <f>VLOOKUP($A18,'Current month raw data'!$B:$Q,14,FALSE)</f>
        <v>46.593343224317202</v>
      </c>
      <c r="L18" s="59">
        <f>VLOOKUP($A18,'Current month raw data'!$B:$Q,15,FALSE)</f>
        <v>2.17235188509874</v>
      </c>
      <c r="M18" s="64">
        <f>VLOOKUP($A18,'Current month raw data'!$B:$Q,16,FALSE)</f>
        <v>19.900050714225301</v>
      </c>
    </row>
    <row r="19" spans="1:13" x14ac:dyDescent="0.35">
      <c r="A19" s="26" t="s">
        <v>28</v>
      </c>
      <c r="B19" s="63">
        <f>VLOOKUP($A19,'Current month raw data'!$B:$Q,5,FALSE)</f>
        <v>67.304447304447294</v>
      </c>
      <c r="C19" s="59">
        <f>VLOOKUP($A19,'Current month raw data'!$B:$Q,6,FALSE)</f>
        <v>64.276663146779299</v>
      </c>
      <c r="D19" s="60">
        <f>VLOOKUP($A19,'Current month raw data'!$B:$Q,7,FALSE)</f>
        <v>167.09814976841</v>
      </c>
      <c r="E19" s="60">
        <f>VLOOKUP($A19,'Current month raw data'!$B:$Q,8,FALSE)</f>
        <v>129.34369284175699</v>
      </c>
      <c r="F19" s="60">
        <f>VLOOKUP($A19,'Current month raw data'!$B:$Q,9,FALSE)</f>
        <v>112.46448615758599</v>
      </c>
      <c r="G19" s="60">
        <f>VLOOKUP($A19,'Current month raw data'!$B:$Q,10,FALSE)</f>
        <v>83.137809749501301</v>
      </c>
      <c r="H19" s="59">
        <f>VLOOKUP($A19,'Current month raw data'!$B:$Q,11,FALSE)</f>
        <v>4.7105496916569596</v>
      </c>
      <c r="I19" s="59">
        <f>VLOOKUP($A19,'Current month raw data'!$B:$Q,12,FALSE)</f>
        <v>29.189252368758801</v>
      </c>
      <c r="J19" s="59">
        <f>VLOOKUP($A19,'Current month raw data'!$B:$Q,13,FALSE)</f>
        <v>35.274776297869302</v>
      </c>
      <c r="K19" s="59">
        <f>VLOOKUP($A19,'Current month raw data'!$B:$Q,14,FALSE)</f>
        <v>38.738781921125202</v>
      </c>
      <c r="L19" s="59">
        <f>VLOOKUP($A19,'Current month raw data'!$B:$Q,15,FALSE)</f>
        <v>2.5607180570221701</v>
      </c>
      <c r="M19" s="64">
        <f>VLOOKUP($A19,'Current month raw data'!$B:$Q,16,FALSE)</f>
        <v>7.3918916452183998</v>
      </c>
    </row>
    <row r="20" spans="1:13" x14ac:dyDescent="0.35">
      <c r="A20" s="26" t="s">
        <v>27</v>
      </c>
      <c r="B20" s="63">
        <f>VLOOKUP($A20,'Current month raw data'!$B:$Q,5,FALSE)</f>
        <v>42.409707351891498</v>
      </c>
      <c r="C20" s="59">
        <f>VLOOKUP($A20,'Current month raw data'!$B:$Q,6,FALSE)</f>
        <v>29.387032116720199</v>
      </c>
      <c r="D20" s="60">
        <f>VLOOKUP($A20,'Current month raw data'!$B:$Q,7,FALSE)</f>
        <v>132.12758538665199</v>
      </c>
      <c r="E20" s="60">
        <f>VLOOKUP($A20,'Current month raw data'!$B:$Q,8,FALSE)</f>
        <v>92.902985533912798</v>
      </c>
      <c r="F20" s="60">
        <f>VLOOKUP($A20,'Current month raw data'!$B:$Q,9,FALSE)</f>
        <v>56.034922293599799</v>
      </c>
      <c r="G20" s="60">
        <f>VLOOKUP($A20,'Current month raw data'!$B:$Q,10,FALSE)</f>
        <v>27.301430196242901</v>
      </c>
      <c r="H20" s="59">
        <f>VLOOKUP($A20,'Current month raw data'!$B:$Q,11,FALSE)</f>
        <v>44.314360100902299</v>
      </c>
      <c r="I20" s="59">
        <f>VLOOKUP($A20,'Current month raw data'!$B:$Q,12,FALSE)</f>
        <v>42.221032647461101</v>
      </c>
      <c r="J20" s="59">
        <f>VLOOKUP($A20,'Current month raw data'!$B:$Q,13,FALSE)</f>
        <v>105.245373194078</v>
      </c>
      <c r="K20" s="59">
        <f>VLOOKUP($A20,'Current month raw data'!$B:$Q,14,FALSE)</f>
        <v>101.05493486568599</v>
      </c>
      <c r="L20" s="59">
        <f>VLOOKUP($A20,'Current month raw data'!$B:$Q,15,FALSE)</f>
        <v>-2.0416724933575701</v>
      </c>
      <c r="M20" s="64">
        <f>VLOOKUP($A20,'Current month raw data'!$B:$Q,16,FALSE)</f>
        <v>41.367933506757097</v>
      </c>
    </row>
    <row r="21" spans="1:13" x14ac:dyDescent="0.35">
      <c r="B21" s="25"/>
      <c r="C21" s="61"/>
      <c r="D21" s="62"/>
      <c r="E21" s="62"/>
      <c r="F21" s="62"/>
      <c r="G21" s="62"/>
      <c r="H21" s="61"/>
      <c r="I21" s="61"/>
      <c r="J21" s="61"/>
      <c r="K21" s="61"/>
      <c r="L21" s="61"/>
      <c r="M21" s="65"/>
    </row>
    <row r="22" spans="1:13" x14ac:dyDescent="0.35">
      <c r="A22" s="24" t="s">
        <v>18</v>
      </c>
      <c r="B22" s="63">
        <f>VLOOKUP($A22,'Current month raw data'!$B:$Q,5,FALSE)</f>
        <v>61.554427898447599</v>
      </c>
      <c r="C22" s="59">
        <f>VLOOKUP($A22,'Current month raw data'!$B:$Q,6,FALSE)</f>
        <v>49.2807615182044</v>
      </c>
      <c r="D22" s="60">
        <f>VLOOKUP($A22,'Current month raw data'!$B:$Q,7,FALSE)</f>
        <v>111.765787801664</v>
      </c>
      <c r="E22" s="60">
        <f>VLOOKUP($A22,'Current month raw data'!$B:$Q,8,FALSE)</f>
        <v>88.763413913918797</v>
      </c>
      <c r="F22" s="60">
        <f>VLOOKUP($A22,'Current month raw data'!$B:$Q,9,FALSE)</f>
        <v>68.796791267507601</v>
      </c>
      <c r="G22" s="60">
        <f>VLOOKUP($A22,'Current month raw data'!$B:$Q,10,FALSE)</f>
        <v>43.743286326335003</v>
      </c>
      <c r="H22" s="59">
        <f>VLOOKUP($A22,'Current month raw data'!$B:$Q,11,FALSE)</f>
        <v>24.905593992717101</v>
      </c>
      <c r="I22" s="59">
        <f>VLOOKUP($A22,'Current month raw data'!$B:$Q,12,FALSE)</f>
        <v>25.914251011180301</v>
      </c>
      <c r="J22" s="59">
        <f>VLOOKUP($A22,'Current month raw data'!$B:$Q,13,FALSE)</f>
        <v>57.273943146995599</v>
      </c>
      <c r="K22" s="59">
        <f>VLOOKUP($A22,'Current month raw data'!$B:$Q,14,FALSE)</f>
        <v>60.241519421978097</v>
      </c>
      <c r="L22" s="59">
        <f>VLOOKUP($A22,'Current month raw data'!$B:$Q,15,FALSE)</f>
        <v>1.88688362204343</v>
      </c>
      <c r="M22" s="64">
        <f>VLOOKUP($A22,'Current month raw data'!$B:$Q,16,FALSE)</f>
        <v>27.262417188781701</v>
      </c>
    </row>
    <row r="23" spans="1:13" x14ac:dyDescent="0.35">
      <c r="A23" s="26" t="s">
        <v>48</v>
      </c>
      <c r="B23" s="63">
        <f>VLOOKUP($A23,'Current month raw data'!$B:$Q,5,FALSE)</f>
        <v>62.2527782045373</v>
      </c>
      <c r="C23" s="59">
        <f>VLOOKUP($A23,'Current month raw data'!$B:$Q,6,FALSE)</f>
        <v>51.043267566631997</v>
      </c>
      <c r="D23" s="60">
        <f>VLOOKUP($A23,'Current month raw data'!$B:$Q,7,FALSE)</f>
        <v>109.22135948207</v>
      </c>
      <c r="E23" s="60">
        <f>VLOOKUP($A23,'Current month raw data'!$B:$Q,8,FALSE)</f>
        <v>92.058293549612102</v>
      </c>
      <c r="F23" s="60">
        <f>VLOOKUP($A23,'Current month raw data'!$B:$Q,9,FALSE)</f>
        <v>67.993330670353799</v>
      </c>
      <c r="G23" s="60">
        <f>VLOOKUP($A23,'Current month raw data'!$B:$Q,10,FALSE)</f>
        <v>46.989561093803999</v>
      </c>
      <c r="H23" s="59">
        <f>VLOOKUP($A23,'Current month raw data'!$B:$Q,11,FALSE)</f>
        <v>21.960801438254901</v>
      </c>
      <c r="I23" s="59">
        <f>VLOOKUP($A23,'Current month raw data'!$B:$Q,12,FALSE)</f>
        <v>18.6436933280857</v>
      </c>
      <c r="J23" s="59">
        <f>VLOOKUP($A23,'Current month raw data'!$B:$Q,13,FALSE)</f>
        <v>44.698799238878699</v>
      </c>
      <c r="K23" s="59">
        <f>VLOOKUP($A23,'Current month raw data'!$B:$Q,14,FALSE)</f>
        <v>46.704748324900599</v>
      </c>
      <c r="L23" s="59">
        <f>VLOOKUP($A23,'Current month raw data'!$B:$Q,15,FALSE)</f>
        <v>1.38629283489096</v>
      </c>
      <c r="M23" s="64">
        <f>VLOOKUP($A23,'Current month raw data'!$B:$Q,16,FALSE)</f>
        <v>23.651535289969001</v>
      </c>
    </row>
    <row r="24" spans="1:13" x14ac:dyDescent="0.35">
      <c r="A24" s="26" t="s">
        <v>41</v>
      </c>
      <c r="B24" s="63">
        <f>VLOOKUP($A24,'Current month raw data'!$B:$Q,5,FALSE)</f>
        <v>59.699333107267996</v>
      </c>
      <c r="C24" s="59">
        <f>VLOOKUP($A24,'Current month raw data'!$B:$Q,6,FALSE)</f>
        <v>52.622932245637799</v>
      </c>
      <c r="D24" s="60">
        <f>VLOOKUP($A24,'Current month raw data'!$B:$Q,7,FALSE)</f>
        <v>111.581029044229</v>
      </c>
      <c r="E24" s="60">
        <f>VLOOKUP($A24,'Current month raw data'!$B:$Q,8,FALSE)</f>
        <v>92.682416191193795</v>
      </c>
      <c r="F24" s="60">
        <f>VLOOKUP($A24,'Current month raw data'!$B:$Q,9,FALSE)</f>
        <v>66.613130213631706</v>
      </c>
      <c r="G24" s="60">
        <f>VLOOKUP($A24,'Current month raw data'!$B:$Q,10,FALSE)</f>
        <v>48.772205075911998</v>
      </c>
      <c r="H24" s="59">
        <f>VLOOKUP($A24,'Current month raw data'!$B:$Q,11,FALSE)</f>
        <v>13.4473708697916</v>
      </c>
      <c r="I24" s="59">
        <f>VLOOKUP($A24,'Current month raw data'!$B:$Q,12,FALSE)</f>
        <v>20.390720947595099</v>
      </c>
      <c r="J24" s="59">
        <f>VLOOKUP($A24,'Current month raw data'!$B:$Q,13,FALSE)</f>
        <v>36.5801076862342</v>
      </c>
      <c r="K24" s="59">
        <f>VLOOKUP($A24,'Current month raw data'!$B:$Q,14,FALSE)</f>
        <v>36.905077351021298</v>
      </c>
      <c r="L24" s="59">
        <f>VLOOKUP($A24,'Current month raw data'!$B:$Q,15,FALSE)</f>
        <v>0.23793337865397601</v>
      </c>
      <c r="M24" s="64">
        <f>VLOOKUP($A24,'Current month raw data'!$B:$Q,16,FALSE)</f>
        <v>13.717300032296199</v>
      </c>
    </row>
    <row r="25" spans="1:13" x14ac:dyDescent="0.35">
      <c r="A25" s="26" t="s">
        <v>40</v>
      </c>
      <c r="B25" s="63">
        <f>VLOOKUP($A25,'Current month raw data'!$B:$Q,5,FALSE)</f>
        <v>55.468536917981602</v>
      </c>
      <c r="C25" s="59">
        <f>VLOOKUP($A25,'Current month raw data'!$B:$Q,6,FALSE)</f>
        <v>40.689449632425898</v>
      </c>
      <c r="D25" s="60">
        <f>VLOOKUP($A25,'Current month raw data'!$B:$Q,7,FALSE)</f>
        <v>114.07111934532099</v>
      </c>
      <c r="E25" s="60">
        <f>VLOOKUP($A25,'Current month raw data'!$B:$Q,8,FALSE)</f>
        <v>74.479979165649297</v>
      </c>
      <c r="F25" s="60">
        <f>VLOOKUP($A25,'Current month raw data'!$B:$Q,9,FALSE)</f>
        <v>63.273580946814697</v>
      </c>
      <c r="G25" s="60">
        <f>VLOOKUP($A25,'Current month raw data'!$B:$Q,10,FALSE)</f>
        <v>30.305493608848199</v>
      </c>
      <c r="H25" s="59">
        <f>VLOOKUP($A25,'Current month raw data'!$B:$Q,11,FALSE)</f>
        <v>36.3216691773044</v>
      </c>
      <c r="I25" s="59">
        <f>VLOOKUP($A25,'Current month raw data'!$B:$Q,12,FALSE)</f>
        <v>53.1567551752646</v>
      </c>
      <c r="J25" s="59">
        <f>VLOOKUP($A25,'Current month raw data'!$B:$Q,13,FALSE)</f>
        <v>108.78584511271799</v>
      </c>
      <c r="K25" s="59">
        <f>VLOOKUP($A25,'Current month raw data'!$B:$Q,14,FALSE)</f>
        <v>112.934182985015</v>
      </c>
      <c r="L25" s="59">
        <f>VLOOKUP($A25,'Current month raw data'!$B:$Q,15,FALSE)</f>
        <v>1.98688654877806</v>
      </c>
      <c r="M25" s="64">
        <f>VLOOKUP($A25,'Current month raw data'!$B:$Q,16,FALSE)</f>
        <v>39.030226085258001</v>
      </c>
    </row>
    <row r="26" spans="1:13" x14ac:dyDescent="0.35">
      <c r="A26" s="26" t="s">
        <v>39</v>
      </c>
      <c r="B26" s="63">
        <f>VLOOKUP($A26,'Current month raw data'!$B:$Q,5,FALSE)</f>
        <v>62.883172561629102</v>
      </c>
      <c r="C26" s="59">
        <f>VLOOKUP($A26,'Current month raw data'!$B:$Q,6,FALSE)</f>
        <v>51.950994972027402</v>
      </c>
      <c r="D26" s="60">
        <f>VLOOKUP($A26,'Current month raw data'!$B:$Q,7,FALSE)</f>
        <v>103.008187531958</v>
      </c>
      <c r="E26" s="60">
        <f>VLOOKUP($A26,'Current month raw data'!$B:$Q,8,FALSE)</f>
        <v>80.492637131951994</v>
      </c>
      <c r="F26" s="60">
        <f>VLOOKUP($A26,'Current month raw data'!$B:$Q,9,FALSE)</f>
        <v>64.774816318327893</v>
      </c>
      <c r="G26" s="60">
        <f>VLOOKUP($A26,'Current month raw data'!$B:$Q,10,FALSE)</f>
        <v>41.816725869272702</v>
      </c>
      <c r="H26" s="59">
        <f>VLOOKUP($A26,'Current month raw data'!$B:$Q,11,FALSE)</f>
        <v>21.0432496923071</v>
      </c>
      <c r="I26" s="59">
        <f>VLOOKUP($A26,'Current month raw data'!$B:$Q,12,FALSE)</f>
        <v>27.9721862797171</v>
      </c>
      <c r="J26" s="59">
        <f>VLOOKUP($A26,'Current month raw data'!$B:$Q,13,FALSE)</f>
        <v>54.901692975262399</v>
      </c>
      <c r="K26" s="59">
        <f>VLOOKUP($A26,'Current month raw data'!$B:$Q,14,FALSE)</f>
        <v>63.754158539389401</v>
      </c>
      <c r="L26" s="59">
        <f>VLOOKUP($A26,'Current month raw data'!$B:$Q,15,FALSE)</f>
        <v>5.7148927129806601</v>
      </c>
      <c r="M26" s="64">
        <f>VLOOKUP($A26,'Current month raw data'!$B:$Q,16,FALSE)</f>
        <v>27.9607415485278</v>
      </c>
    </row>
    <row r="27" spans="1:13" x14ac:dyDescent="0.35">
      <c r="A27" s="26" t="s">
        <v>36</v>
      </c>
      <c r="B27" s="63">
        <f>VLOOKUP($A27,'Current month raw data'!$B:$Q,5,FALSE)</f>
        <v>61.088103938286601</v>
      </c>
      <c r="C27" s="59">
        <f>VLOOKUP($A27,'Current month raw data'!$B:$Q,6,FALSE)</f>
        <v>43.571470570941301</v>
      </c>
      <c r="D27" s="60">
        <f>VLOOKUP($A27,'Current month raw data'!$B:$Q,7,FALSE)</f>
        <v>94.546224625434306</v>
      </c>
      <c r="E27" s="60">
        <f>VLOOKUP($A27,'Current month raw data'!$B:$Q,8,FALSE)</f>
        <v>75.681912229089605</v>
      </c>
      <c r="F27" s="60">
        <f>VLOOKUP($A27,'Current month raw data'!$B:$Q,9,FALSE)</f>
        <v>57.756495968911302</v>
      </c>
      <c r="G27" s="60">
        <f>VLOOKUP($A27,'Current month raw data'!$B:$Q,10,FALSE)</f>
        <v>32.975722114423398</v>
      </c>
      <c r="H27" s="59">
        <f>VLOOKUP($A27,'Current month raw data'!$B:$Q,11,FALSE)</f>
        <v>40.202070615967301</v>
      </c>
      <c r="I27" s="59">
        <f>VLOOKUP($A27,'Current month raw data'!$B:$Q,12,FALSE)</f>
        <v>24.925787206911899</v>
      </c>
      <c r="J27" s="59">
        <f>VLOOKUP($A27,'Current month raw data'!$B:$Q,13,FALSE)</f>
        <v>75.148540397387706</v>
      </c>
      <c r="K27" s="59">
        <f>VLOOKUP($A27,'Current month raw data'!$B:$Q,14,FALSE)</f>
        <v>77.558416239863604</v>
      </c>
      <c r="L27" s="59">
        <f>VLOOKUP($A27,'Current month raw data'!$B:$Q,15,FALSE)</f>
        <v>1.3759040395131401</v>
      </c>
      <c r="M27" s="64">
        <f>VLOOKUP($A27,'Current month raw data'!$B:$Q,16,FALSE)</f>
        <v>42.131116569053397</v>
      </c>
    </row>
    <row r="28" spans="1:13" x14ac:dyDescent="0.35">
      <c r="A28" s="26" t="s">
        <v>37</v>
      </c>
      <c r="B28" s="63">
        <f>VLOOKUP($A28,'Current month raw data'!$B:$Q,5,FALSE)</f>
        <v>66.5390625</v>
      </c>
      <c r="C28" s="59">
        <f>VLOOKUP($A28,'Current month raw data'!$B:$Q,6,FALSE)</f>
        <v>54.375661375661302</v>
      </c>
      <c r="D28" s="60">
        <f>VLOOKUP($A28,'Current month raw data'!$B:$Q,7,FALSE)</f>
        <v>155.81426676059601</v>
      </c>
      <c r="E28" s="60">
        <f>VLOOKUP($A28,'Current month raw data'!$B:$Q,8,FALSE)</f>
        <v>109.84399322110799</v>
      </c>
      <c r="F28" s="60">
        <f>VLOOKUP($A28,'Current month raw data'!$B:$Q,9,FALSE)</f>
        <v>103.67735234375</v>
      </c>
      <c r="G28" s="60">
        <f>VLOOKUP($A28,'Current month raw data'!$B:$Q,10,FALSE)</f>
        <v>59.728397795414402</v>
      </c>
      <c r="H28" s="59">
        <f>VLOOKUP($A28,'Current month raw data'!$B:$Q,11,FALSE)</f>
        <v>22.369201250364799</v>
      </c>
      <c r="I28" s="59">
        <f>VLOOKUP($A28,'Current month raw data'!$B:$Q,12,FALSE)</f>
        <v>41.850511977430301</v>
      </c>
      <c r="J28" s="59">
        <f>VLOOKUP($A28,'Current month raw data'!$B:$Q,13,FALSE)</f>
        <v>73.581338476334594</v>
      </c>
      <c r="K28" s="59">
        <f>VLOOKUP($A28,'Current month raw data'!$B:$Q,14,FALSE)</f>
        <v>76.336597817228807</v>
      </c>
      <c r="L28" s="59">
        <f>VLOOKUP($A28,'Current month raw data'!$B:$Q,15,FALSE)</f>
        <v>1.5873015873015801</v>
      </c>
      <c r="M28" s="64">
        <f>VLOOKUP($A28,'Current month raw data'!$B:$Q,16,FALSE)</f>
        <v>24.3115695241802</v>
      </c>
    </row>
    <row r="29" spans="1:13" x14ac:dyDescent="0.35">
      <c r="A29" s="26"/>
      <c r="B29" s="25"/>
      <c r="C29" s="61"/>
      <c r="D29" s="62"/>
      <c r="E29" s="62"/>
      <c r="F29" s="62"/>
      <c r="G29" s="62"/>
      <c r="H29" s="61"/>
      <c r="I29" s="61"/>
      <c r="J29" s="61"/>
      <c r="K29" s="61"/>
      <c r="L29" s="61"/>
      <c r="M29" s="65"/>
    </row>
    <row r="30" spans="1:13" x14ac:dyDescent="0.35">
      <c r="A30" s="24" t="s">
        <v>49</v>
      </c>
      <c r="B30" s="63">
        <f>VLOOKUP($A30,'Current month raw data'!$B:$Q,5,FALSE)</f>
        <v>59.528683530730603</v>
      </c>
      <c r="C30" s="59">
        <f>VLOOKUP($A30,'Current month raw data'!$B:$Q,6,FALSE)</f>
        <v>50.915578499848102</v>
      </c>
      <c r="D30" s="60">
        <f>VLOOKUP($A30,'Current month raw data'!$B:$Q,7,FALSE)</f>
        <v>109.164644860195</v>
      </c>
      <c r="E30" s="60">
        <f>VLOOKUP($A30,'Current month raw data'!$B:$Q,8,FALSE)</f>
        <v>86.836648276821805</v>
      </c>
      <c r="F30" s="60">
        <f>VLOOKUP($A30,'Current month raw data'!$B:$Q,9,FALSE)</f>
        <v>64.984275966271795</v>
      </c>
      <c r="G30" s="60">
        <f>VLOOKUP($A30,'Current month raw data'!$B:$Q,10,FALSE)</f>
        <v>44.2133818200222</v>
      </c>
      <c r="H30" s="59">
        <f>VLOOKUP($A30,'Current month raw data'!$B:$Q,11,FALSE)</f>
        <v>16.916443423908301</v>
      </c>
      <c r="I30" s="59">
        <f>VLOOKUP($A30,'Current month raw data'!$B:$Q,12,FALSE)</f>
        <v>25.712642100367098</v>
      </c>
      <c r="J30" s="59">
        <f>VLOOKUP($A30,'Current month raw data'!$B:$Q,13,FALSE)</f>
        <v>46.978750077976102</v>
      </c>
      <c r="K30" s="59">
        <f>VLOOKUP($A30,'Current month raw data'!$B:$Q,14,FALSE)</f>
        <v>52.624912205174397</v>
      </c>
      <c r="L30" s="59">
        <f>VLOOKUP($A30,'Current month raw data'!$B:$Q,15,FALSE)</f>
        <v>3.8414819313695698</v>
      </c>
      <c r="M30" s="64">
        <f>VLOOKUP($A30,'Current month raw data'!$B:$Q,16,FALSE)</f>
        <v>21.407767472837701</v>
      </c>
    </row>
    <row r="31" spans="1:13" x14ac:dyDescent="0.35">
      <c r="A31" s="24"/>
      <c r="B31" s="25"/>
      <c r="C31" s="61"/>
      <c r="D31" s="62"/>
      <c r="E31" s="62"/>
      <c r="F31" s="62"/>
      <c r="G31" s="62"/>
      <c r="H31" s="61"/>
      <c r="I31" s="61"/>
      <c r="J31" s="61"/>
      <c r="K31" s="61"/>
      <c r="L31" s="61"/>
      <c r="M31" s="65"/>
    </row>
    <row r="32" spans="1:13" x14ac:dyDescent="0.35">
      <c r="A32" s="24" t="s">
        <v>50</v>
      </c>
      <c r="B32" s="63">
        <f>VLOOKUP($A32,'Current month raw data'!$B:$Q,5,FALSE)</f>
        <v>68.705262225371996</v>
      </c>
      <c r="C32" s="59">
        <f>VLOOKUP($A32,'Current month raw data'!$B:$Q,6,FALSE)</f>
        <v>49.267821864301901</v>
      </c>
      <c r="D32" s="60">
        <f>VLOOKUP($A32,'Current month raw data'!$B:$Q,7,FALSE)</f>
        <v>97.317426952444094</v>
      </c>
      <c r="E32" s="60">
        <f>VLOOKUP($A32,'Current month raw data'!$B:$Q,8,FALSE)</f>
        <v>74.431099190669997</v>
      </c>
      <c r="F32" s="60">
        <f>VLOOKUP($A32,'Current month raw data'!$B:$Q,9,FALSE)</f>
        <v>66.862193378661701</v>
      </c>
      <c r="G32" s="60">
        <f>VLOOKUP($A32,'Current month raw data'!$B:$Q,10,FALSE)</f>
        <v>36.670581360901203</v>
      </c>
      <c r="H32" s="59">
        <f>VLOOKUP($A32,'Current month raw data'!$B:$Q,11,FALSE)</f>
        <v>39.452607453616402</v>
      </c>
      <c r="I32" s="59">
        <f>VLOOKUP($A32,'Current month raw data'!$B:$Q,12,FALSE)</f>
        <v>30.748340425748999</v>
      </c>
      <c r="J32" s="59">
        <f>VLOOKUP($A32,'Current month raw data'!$B:$Q,13,FALSE)</f>
        <v>82.3319699260379</v>
      </c>
      <c r="K32" s="59">
        <f>VLOOKUP($A32,'Current month raw data'!$B:$Q,14,FALSE)</f>
        <v>86.233839435833602</v>
      </c>
      <c r="L32" s="59">
        <f>VLOOKUP($A32,'Current month raw data'!$B:$Q,15,FALSE)</f>
        <v>2.1399809980545599</v>
      </c>
      <c r="M32" s="64">
        <f>VLOOKUP($A32,'Current month raw data'!$B:$Q,16,FALSE)</f>
        <v>42.436866754415497</v>
      </c>
    </row>
    <row r="33" spans="1:13" x14ac:dyDescent="0.35">
      <c r="A33" s="26" t="s">
        <v>35</v>
      </c>
      <c r="B33" s="63">
        <f>VLOOKUP($A33,'Current month raw data'!$B:$Q,5,FALSE)</f>
        <v>80.906029402240705</v>
      </c>
      <c r="C33" s="59">
        <f>VLOOKUP($A33,'Current month raw data'!$B:$Q,6,FALSE)</f>
        <v>62.200531208499299</v>
      </c>
      <c r="D33" s="60">
        <f>VLOOKUP($A33,'Current month raw data'!$B:$Q,7,FALSE)</f>
        <v>84.269240225891906</v>
      </c>
      <c r="E33" s="60">
        <f>VLOOKUP($A33,'Current month raw data'!$B:$Q,8,FALSE)</f>
        <v>67.520204068364706</v>
      </c>
      <c r="F33" s="60">
        <f>VLOOKUP($A33,'Current month raw data'!$B:$Q,9,FALSE)</f>
        <v>68.178896274205002</v>
      </c>
      <c r="G33" s="60">
        <f>VLOOKUP($A33,'Current month raw data'!$B:$Q,10,FALSE)</f>
        <v>41.9979256035856</v>
      </c>
      <c r="H33" s="59">
        <f>VLOOKUP($A33,'Current month raw data'!$B:$Q,11,FALSE)</f>
        <v>30.072891389045601</v>
      </c>
      <c r="I33" s="59">
        <f>VLOOKUP($A33,'Current month raw data'!$B:$Q,12,FALSE)</f>
        <v>24.8059619911228</v>
      </c>
      <c r="J33" s="59">
        <f>VLOOKUP($A33,'Current month raw data'!$B:$Q,13,FALSE)</f>
        <v>62.338723387766798</v>
      </c>
      <c r="K33" s="59">
        <f>VLOOKUP($A33,'Current month raw data'!$B:$Q,14,FALSE)</f>
        <v>66.445699059130604</v>
      </c>
      <c r="L33" s="59">
        <f>VLOOKUP($A33,'Current month raw data'!$B:$Q,15,FALSE)</f>
        <v>2.52988047808764</v>
      </c>
      <c r="M33" s="64">
        <f>VLOOKUP($A33,'Current month raw data'!$B:$Q,16,FALSE)</f>
        <v>33.363580075581197</v>
      </c>
    </row>
    <row r="34" spans="1:13" x14ac:dyDescent="0.35">
      <c r="A34" s="26" t="s">
        <v>32</v>
      </c>
      <c r="B34" s="63">
        <f>VLOOKUP($A34,'Current month raw data'!$B:$Q,5,FALSE)</f>
        <v>61.225508785235697</v>
      </c>
      <c r="C34" s="59">
        <f>VLOOKUP($A34,'Current month raw data'!$B:$Q,6,FALSE)</f>
        <v>37.261182714177401</v>
      </c>
      <c r="D34" s="60">
        <f>VLOOKUP($A34,'Current month raw data'!$B:$Q,7,FALSE)</f>
        <v>124.744997367633</v>
      </c>
      <c r="E34" s="60">
        <f>VLOOKUP($A34,'Current month raw data'!$B:$Q,8,FALSE)</f>
        <v>92.604328127914201</v>
      </c>
      <c r="F34" s="60">
        <f>VLOOKUP($A34,'Current month raw data'!$B:$Q,9,FALSE)</f>
        <v>76.375759322462301</v>
      </c>
      <c r="G34" s="60">
        <f>VLOOKUP($A34,'Current month raw data'!$B:$Q,10,FALSE)</f>
        <v>34.505467904978502</v>
      </c>
      <c r="H34" s="59">
        <f>VLOOKUP($A34,'Current month raw data'!$B:$Q,11,FALSE)</f>
        <v>64.314453609493697</v>
      </c>
      <c r="I34" s="59">
        <f>VLOOKUP($A34,'Current month raw data'!$B:$Q,12,FALSE)</f>
        <v>34.7075238160824</v>
      </c>
      <c r="J34" s="59">
        <f>VLOOKUP($A34,'Current month raw data'!$B:$Q,13,FALSE)</f>
        <v>121.343931729274</v>
      </c>
      <c r="K34" s="59">
        <f>VLOOKUP($A34,'Current month raw data'!$B:$Q,14,FALSE)</f>
        <v>121.26002576576801</v>
      </c>
      <c r="L34" s="59">
        <f>VLOOKUP($A34,'Current month raw data'!$B:$Q,15,FALSE)</f>
        <v>-3.7907505686125803E-2</v>
      </c>
      <c r="M34" s="64">
        <f>VLOOKUP($A34,'Current month raw data'!$B:$Q,16,FALSE)</f>
        <v>64.252166098648601</v>
      </c>
    </row>
    <row r="35" spans="1:13" x14ac:dyDescent="0.35">
      <c r="A35" s="26" t="s">
        <v>33</v>
      </c>
      <c r="B35" s="63">
        <f>VLOOKUP($A35,'Current month raw data'!$B:$Q,5,FALSE)</f>
        <v>65.235886371808704</v>
      </c>
      <c r="C35" s="59">
        <f>VLOOKUP($A35,'Current month raw data'!$B:$Q,6,FALSE)</f>
        <v>48.139057012627902</v>
      </c>
      <c r="D35" s="60">
        <f>VLOOKUP($A35,'Current month raw data'!$B:$Q,7,FALSE)</f>
        <v>93.938669779132496</v>
      </c>
      <c r="E35" s="60">
        <f>VLOOKUP($A35,'Current month raw data'!$B:$Q,8,FALSE)</f>
        <v>72.187024656768699</v>
      </c>
      <c r="F35" s="60">
        <f>VLOOKUP($A35,'Current month raw data'!$B:$Q,9,FALSE)</f>
        <v>61.281723876303403</v>
      </c>
      <c r="G35" s="60">
        <f>VLOOKUP($A35,'Current month raw data'!$B:$Q,10,FALSE)</f>
        <v>34.750152955241703</v>
      </c>
      <c r="H35" s="59">
        <f>VLOOKUP($A35,'Current month raw data'!$B:$Q,11,FALSE)</f>
        <v>35.515505330102002</v>
      </c>
      <c r="I35" s="59">
        <f>VLOOKUP($A35,'Current month raw data'!$B:$Q,12,FALSE)</f>
        <v>30.132347503983301</v>
      </c>
      <c r="J35" s="59">
        <f>VLOOKUP($A35,'Current month raw data'!$B:$Q,13,FALSE)</f>
        <v>76.349508317947496</v>
      </c>
      <c r="K35" s="59">
        <f>VLOOKUP($A35,'Current month raw data'!$B:$Q,14,FALSE)</f>
        <v>83.2279693014316</v>
      </c>
      <c r="L35" s="59">
        <f>VLOOKUP($A35,'Current month raw data'!$B:$Q,15,FALSE)</f>
        <v>3.9004707464694</v>
      </c>
      <c r="M35" s="64">
        <f>VLOOKUP($A35,'Current month raw data'!$B:$Q,16,FALSE)</f>
        <v>40.801247972432797</v>
      </c>
    </row>
    <row r="36" spans="1:13" x14ac:dyDescent="0.35">
      <c r="A36" s="26" t="s">
        <v>34</v>
      </c>
      <c r="B36" s="63">
        <f>VLOOKUP($A36,'Current month raw data'!$B:$Q,5,FALSE)</f>
        <v>71.759676487579398</v>
      </c>
      <c r="C36" s="59">
        <f>VLOOKUP($A36,'Current month raw data'!$B:$Q,6,FALSE)</f>
        <v>52.212593876371997</v>
      </c>
      <c r="D36" s="60">
        <f>VLOOKUP($A36,'Current month raw data'!$B:$Q,7,FALSE)</f>
        <v>90.653424805178005</v>
      </c>
      <c r="E36" s="60">
        <f>VLOOKUP($A36,'Current month raw data'!$B:$Q,8,FALSE)</f>
        <v>71.437415328612502</v>
      </c>
      <c r="F36" s="60">
        <f>VLOOKUP($A36,'Current month raw data'!$B:$Q,9,FALSE)</f>
        <v>65.052604365106802</v>
      </c>
      <c r="G36" s="60">
        <f>VLOOKUP($A36,'Current month raw data'!$B:$Q,10,FALSE)</f>
        <v>37.299327541305601</v>
      </c>
      <c r="H36" s="59">
        <f>VLOOKUP($A36,'Current month raw data'!$B:$Q,11,FALSE)</f>
        <v>37.437486169506499</v>
      </c>
      <c r="I36" s="59">
        <f>VLOOKUP($A36,'Current month raw data'!$B:$Q,12,FALSE)</f>
        <v>26.899082768003002</v>
      </c>
      <c r="J36" s="59">
        <f>VLOOKUP($A36,'Current month raw data'!$B:$Q,13,FALSE)</f>
        <v>74.406909328504696</v>
      </c>
      <c r="K36" s="59">
        <f>VLOOKUP($A36,'Current month raw data'!$B:$Q,14,FALSE)</f>
        <v>74.406909328504696</v>
      </c>
      <c r="L36" s="59">
        <f>VLOOKUP($A36,'Current month raw data'!$B:$Q,15,FALSE)</f>
        <v>0</v>
      </c>
      <c r="M36" s="64">
        <f>VLOOKUP($A36,'Current month raw data'!$B:$Q,16,FALSE)</f>
        <v>37.437486169506499</v>
      </c>
    </row>
    <row r="37" spans="1:13" x14ac:dyDescent="0.35">
      <c r="A37" s="26"/>
      <c r="B37" s="25"/>
      <c r="C37" s="61"/>
      <c r="D37" s="62"/>
      <c r="E37" s="62"/>
      <c r="F37" s="62"/>
      <c r="G37" s="62"/>
      <c r="H37" s="61"/>
      <c r="I37" s="61"/>
      <c r="J37" s="61"/>
      <c r="K37" s="61"/>
      <c r="L37" s="61"/>
      <c r="M37" s="65"/>
    </row>
    <row r="38" spans="1:13" x14ac:dyDescent="0.35">
      <c r="A38" s="24" t="s">
        <v>51</v>
      </c>
      <c r="B38" s="25"/>
      <c r="C38" s="61"/>
      <c r="D38" s="62"/>
      <c r="E38" s="62"/>
      <c r="F38" s="62"/>
      <c r="G38" s="62"/>
      <c r="H38" s="61"/>
      <c r="I38" s="61"/>
      <c r="J38" s="61"/>
      <c r="K38" s="61"/>
      <c r="L38" s="61"/>
      <c r="M38" s="65"/>
    </row>
    <row r="39" spans="1:13" x14ac:dyDescent="0.35">
      <c r="A39" s="26" t="s">
        <v>52</v>
      </c>
      <c r="B39" s="63">
        <f>VLOOKUP($A39,'Current month raw data'!$B:$Q,5,FALSE)</f>
        <v>67.664099258426702</v>
      </c>
      <c r="C39" s="59">
        <f>VLOOKUP($A39,'Current month raw data'!$B:$Q,6,FALSE)</f>
        <v>49.780427912303303</v>
      </c>
      <c r="D39" s="60">
        <f>VLOOKUP($A39,'Current month raw data'!$B:$Q,7,FALSE)</f>
        <v>106.116648210633</v>
      </c>
      <c r="E39" s="60">
        <f>VLOOKUP($A39,'Current month raw data'!$B:$Q,8,FALSE)</f>
        <v>82.167193228497197</v>
      </c>
      <c r="F39" s="60">
        <f>VLOOKUP($A39,'Current month raw data'!$B:$Q,9,FALSE)</f>
        <v>71.802874174958404</v>
      </c>
      <c r="G39" s="60">
        <f>VLOOKUP($A39,'Current month raw data'!$B:$Q,10,FALSE)</f>
        <v>40.903180392674997</v>
      </c>
      <c r="H39" s="59">
        <f>VLOOKUP($A39,'Current month raw data'!$B:$Q,11,FALSE)</f>
        <v>35.925105701438603</v>
      </c>
      <c r="I39" s="59">
        <f>VLOOKUP($A39,'Current month raw data'!$B:$Q,12,FALSE)</f>
        <v>29.147222925742799</v>
      </c>
      <c r="J39" s="59">
        <f>VLOOKUP($A39,'Current month raw data'!$B:$Q,13,FALSE)</f>
        <v>75.5434992722885</v>
      </c>
      <c r="K39" s="59">
        <f>VLOOKUP($A39,'Current month raw data'!$B:$Q,14,FALSE)</f>
        <v>75.427517970532804</v>
      </c>
      <c r="L39" s="59">
        <f>VLOOKUP($A39,'Current month raw data'!$B:$Q,15,FALSE)</f>
        <v>-6.6069835816457895E-2</v>
      </c>
      <c r="M39" s="64">
        <f>VLOOKUP($A39,'Current month raw data'!$B:$Q,16,FALSE)</f>
        <v>35.835300207268297</v>
      </c>
    </row>
    <row r="40" spans="1:13" x14ac:dyDescent="0.35">
      <c r="A40" s="26" t="s">
        <v>53</v>
      </c>
      <c r="B40" s="63">
        <f>VLOOKUP($A40,'Current month raw data'!$B:$Q,5,FALSE)</f>
        <v>62.678460583488501</v>
      </c>
      <c r="C40" s="59">
        <f>VLOOKUP($A40,'Current month raw data'!$B:$Q,6,FALSE)</f>
        <v>64.286157666045895</v>
      </c>
      <c r="D40" s="60">
        <f>VLOOKUP($A40,'Current month raw data'!$B:$Q,7,FALSE)</f>
        <v>120.796407031443</v>
      </c>
      <c r="E40" s="60">
        <f>VLOOKUP($A40,'Current month raw data'!$B:$Q,8,FALSE)</f>
        <v>100.54051223869</v>
      </c>
      <c r="F40" s="60">
        <f>VLOOKUP($A40,'Current month raw data'!$B:$Q,9,FALSE)</f>
        <v>75.713328367473594</v>
      </c>
      <c r="G40" s="60">
        <f>VLOOKUP($A40,'Current month raw data'!$B:$Q,10,FALSE)</f>
        <v>64.633632216014803</v>
      </c>
      <c r="H40" s="59">
        <f>VLOOKUP($A40,'Current month raw data'!$B:$Q,11,FALSE)</f>
        <v>-2.5008448800270302</v>
      </c>
      <c r="I40" s="59">
        <f>VLOOKUP($A40,'Current month raw data'!$B:$Q,12,FALSE)</f>
        <v>20.1469978038939</v>
      </c>
      <c r="J40" s="59">
        <f>VLOOKUP($A40,'Current month raw data'!$B:$Q,13,FALSE)</f>
        <v>17.142307760809</v>
      </c>
      <c r="K40" s="59">
        <f>VLOOKUP($A40,'Current month raw data'!$B:$Q,14,FALSE)</f>
        <v>17.142307760809</v>
      </c>
      <c r="L40" s="59">
        <f>VLOOKUP($A40,'Current month raw data'!$B:$Q,15,FALSE)</f>
        <v>0</v>
      </c>
      <c r="M40" s="64">
        <f>VLOOKUP($A40,'Current month raw data'!$B:$Q,16,FALSE)</f>
        <v>-2.5008448800270302</v>
      </c>
    </row>
    <row r="41" spans="1:13" x14ac:dyDescent="0.35">
      <c r="A41" s="26" t="s">
        <v>54</v>
      </c>
      <c r="B41" s="63">
        <f>VLOOKUP($A41,'Current month raw data'!$B:$Q,5,FALSE)</f>
        <v>65.298360655737696</v>
      </c>
      <c r="C41" s="59">
        <f>VLOOKUP($A41,'Current month raw data'!$B:$Q,6,FALSE)</f>
        <v>59.2612021857923</v>
      </c>
      <c r="D41" s="60">
        <f>VLOOKUP($A41,'Current month raw data'!$B:$Q,7,FALSE)</f>
        <v>130.826575952333</v>
      </c>
      <c r="E41" s="60">
        <f>VLOOKUP($A41,'Current month raw data'!$B:$Q,8,FALSE)</f>
        <v>110.260175936854</v>
      </c>
      <c r="F41" s="60">
        <f>VLOOKUP($A41,'Current month raw data'!$B:$Q,9,FALSE)</f>
        <v>85.427609398907094</v>
      </c>
      <c r="G41" s="60">
        <f>VLOOKUP($A41,'Current month raw data'!$B:$Q,10,FALSE)</f>
        <v>65.341505792349693</v>
      </c>
      <c r="H41" s="59">
        <f>VLOOKUP($A41,'Current month raw data'!$B:$Q,11,FALSE)</f>
        <v>10.1873709058719</v>
      </c>
      <c r="I41" s="59">
        <f>VLOOKUP($A41,'Current month raw data'!$B:$Q,12,FALSE)</f>
        <v>18.652609467317401</v>
      </c>
      <c r="J41" s="59">
        <f>VLOOKUP($A41,'Current month raw data'!$B:$Q,13,FALSE)</f>
        <v>30.740190883248701</v>
      </c>
      <c r="K41" s="59">
        <f>VLOOKUP($A41,'Current month raw data'!$B:$Q,14,FALSE)</f>
        <v>30.740190883248701</v>
      </c>
      <c r="L41" s="59">
        <f>VLOOKUP($A41,'Current month raw data'!$B:$Q,15,FALSE)</f>
        <v>0</v>
      </c>
      <c r="M41" s="64">
        <f>VLOOKUP($A41,'Current month raw data'!$B:$Q,16,FALSE)</f>
        <v>10.1873709058719</v>
      </c>
    </row>
    <row r="42" spans="1:13" x14ac:dyDescent="0.35">
      <c r="A42" s="26" t="s">
        <v>55</v>
      </c>
      <c r="B42" s="63">
        <f>VLOOKUP($A42,'Current month raw data'!$B:$Q,5,FALSE)</f>
        <v>63.155835846814703</v>
      </c>
      <c r="C42" s="59">
        <f>VLOOKUP($A42,'Current month raw data'!$B:$Q,6,FALSE)</f>
        <v>56.912882942165602</v>
      </c>
      <c r="D42" s="60">
        <f>VLOOKUP($A42,'Current month raw data'!$B:$Q,7,FALSE)</f>
        <v>122.21666072348501</v>
      </c>
      <c r="E42" s="60">
        <f>VLOOKUP($A42,'Current month raw data'!$B:$Q,8,FALSE)</f>
        <v>95.246872484816507</v>
      </c>
      <c r="F42" s="60">
        <f>VLOOKUP($A42,'Current month raw data'!$B:$Q,9,FALSE)</f>
        <v>77.186953623983101</v>
      </c>
      <c r="G42" s="60">
        <f>VLOOKUP($A42,'Current month raw data'!$B:$Q,10,FALSE)</f>
        <v>54.207741043357402</v>
      </c>
      <c r="H42" s="59">
        <f>VLOOKUP($A42,'Current month raw data'!$B:$Q,11,FALSE)</f>
        <v>10.969314119956</v>
      </c>
      <c r="I42" s="59">
        <f>VLOOKUP($A42,'Current month raw data'!$B:$Q,12,FALSE)</f>
        <v>28.315668047755</v>
      </c>
      <c r="J42" s="59">
        <f>VLOOKUP($A42,'Current month raw data'!$B:$Q,13,FALSE)</f>
        <v>42.391016741033397</v>
      </c>
      <c r="K42" s="59">
        <f>VLOOKUP($A42,'Current month raw data'!$B:$Q,14,FALSE)</f>
        <v>42.383208503660001</v>
      </c>
      <c r="L42" s="59">
        <f>VLOOKUP($A42,'Current month raw data'!$B:$Q,15,FALSE)</f>
        <v>-5.4836586970826899E-3</v>
      </c>
      <c r="M42" s="64">
        <f>VLOOKUP($A42,'Current month raw data'!$B:$Q,16,FALSE)</f>
        <v>10.963228941511201</v>
      </c>
    </row>
    <row r="43" spans="1:13" x14ac:dyDescent="0.35">
      <c r="A43" s="28" t="s">
        <v>56</v>
      </c>
      <c r="B43" s="63">
        <f>VLOOKUP($A43,'Current month raw data'!$B:$Q,5,FALSE)</f>
        <v>57.601845915477902</v>
      </c>
      <c r="C43" s="59">
        <f>VLOOKUP($A43,'Current month raw data'!$B:$Q,6,FALSE)</f>
        <v>38.743999249067997</v>
      </c>
      <c r="D43" s="60">
        <f>VLOOKUP($A43,'Current month raw data'!$B:$Q,7,FALSE)</f>
        <v>112.89837808852501</v>
      </c>
      <c r="E43" s="60">
        <f>VLOOKUP($A43,'Current month raw data'!$B:$Q,8,FALSE)</f>
        <v>91.436422604822198</v>
      </c>
      <c r="F43" s="60">
        <f>VLOOKUP($A43,'Current month raw data'!$B:$Q,9,FALSE)</f>
        <v>65.031549787626204</v>
      </c>
      <c r="G43" s="60">
        <f>VLOOKUP($A43,'Current month raw data'!$B:$Q,10,FALSE)</f>
        <v>35.426126887386999</v>
      </c>
      <c r="H43" s="59">
        <f>VLOOKUP($A43,'Current month raw data'!$B:$Q,11,FALSE)</f>
        <v>48.672948151741103</v>
      </c>
      <c r="I43" s="59">
        <f>VLOOKUP($A43,'Current month raw data'!$B:$Q,12,FALSE)</f>
        <v>23.471998217230599</v>
      </c>
      <c r="J43" s="59">
        <f>VLOOKUP($A43,'Current month raw data'!$B:$Q,13,FALSE)</f>
        <v>83.569459891421999</v>
      </c>
      <c r="K43" s="59">
        <f>VLOOKUP($A43,'Current month raw data'!$B:$Q,14,FALSE)</f>
        <v>84.293162806755504</v>
      </c>
      <c r="L43" s="59">
        <f>VLOOKUP($A43,'Current month raw data'!$B:$Q,15,FALSE)</f>
        <v>0.39423927910531797</v>
      </c>
      <c r="M43" s="64">
        <f>VLOOKUP($A43,'Current month raw data'!$B:$Q,16,FALSE)</f>
        <v>49.259075310759101</v>
      </c>
    </row>
    <row r="44" spans="1:13" x14ac:dyDescent="0.35">
      <c r="A44" s="26" t="s">
        <v>57</v>
      </c>
      <c r="B44" s="63">
        <f>VLOOKUP($A44,'Current month raw data'!$B:$Q,5,FALSE)</f>
        <v>63.998204723434498</v>
      </c>
      <c r="C44" s="59">
        <f>VLOOKUP($A44,'Current month raw data'!$B:$Q,6,FALSE)</f>
        <v>51.399498187900697</v>
      </c>
      <c r="D44" s="60">
        <f>VLOOKUP($A44,'Current month raw data'!$B:$Q,7,FALSE)</f>
        <v>103.897542501172</v>
      </c>
      <c r="E44" s="60">
        <f>VLOOKUP($A44,'Current month raw data'!$B:$Q,8,FALSE)</f>
        <v>85.0889115486371</v>
      </c>
      <c r="F44" s="60">
        <f>VLOOKUP($A44,'Current month raw data'!$B:$Q,9,FALSE)</f>
        <v>66.492561952518002</v>
      </c>
      <c r="G44" s="60">
        <f>VLOOKUP($A44,'Current month raw data'!$B:$Q,10,FALSE)</f>
        <v>43.7352735495462</v>
      </c>
      <c r="H44" s="59">
        <f>VLOOKUP($A44,'Current month raw data'!$B:$Q,11,FALSE)</f>
        <v>24.511341510527501</v>
      </c>
      <c r="I44" s="59">
        <f>VLOOKUP($A44,'Current month raw data'!$B:$Q,12,FALSE)</f>
        <v>22.104679223431699</v>
      </c>
      <c r="J44" s="59">
        <f>VLOOKUP($A44,'Current month raw data'!$B:$Q,13,FALSE)</f>
        <v>52.034174148221197</v>
      </c>
      <c r="K44" s="59">
        <f>VLOOKUP($A44,'Current month raw data'!$B:$Q,14,FALSE)</f>
        <v>52.147200204645898</v>
      </c>
      <c r="L44" s="59">
        <f>VLOOKUP($A44,'Current month raw data'!$B:$Q,15,FALSE)</f>
        <v>7.4342533221819496E-2</v>
      </c>
      <c r="M44" s="64">
        <f>VLOOKUP($A44,'Current month raw data'!$B:$Q,16,FALSE)</f>
        <v>24.603906395954901</v>
      </c>
    </row>
    <row r="45" spans="1:13" x14ac:dyDescent="0.35">
      <c r="A45" s="26" t="s">
        <v>58</v>
      </c>
      <c r="B45" s="63">
        <f>VLOOKUP($A45,'Current month raw data'!$B:$Q,5,FALSE)</f>
        <v>64.033004967584404</v>
      </c>
      <c r="C45" s="59">
        <f>VLOOKUP($A45,'Current month raw data'!$B:$Q,6,FALSE)</f>
        <v>56.9900309960626</v>
      </c>
      <c r="D45" s="60">
        <f>VLOOKUP($A45,'Current month raw data'!$B:$Q,7,FALSE)</f>
        <v>93.794681270709503</v>
      </c>
      <c r="E45" s="60">
        <f>VLOOKUP($A45,'Current month raw data'!$B:$Q,8,FALSE)</f>
        <v>79.222252568757398</v>
      </c>
      <c r="F45" s="60">
        <f>VLOOKUP($A45,'Current month raw data'!$B:$Q,9,FALSE)</f>
        <v>60.059552917403302</v>
      </c>
      <c r="G45" s="60">
        <f>VLOOKUP($A45,'Current month raw data'!$B:$Q,10,FALSE)</f>
        <v>45.148786294713901</v>
      </c>
      <c r="H45" s="59">
        <f>VLOOKUP($A45,'Current month raw data'!$B:$Q,11,FALSE)</f>
        <v>12.3582560816791</v>
      </c>
      <c r="I45" s="59">
        <f>VLOOKUP($A45,'Current month raw data'!$B:$Q,12,FALSE)</f>
        <v>18.3943629844462</v>
      </c>
      <c r="J45" s="59">
        <f>VLOOKUP($A45,'Current month raw data'!$B:$Q,13,FALSE)</f>
        <v>33.025841548336899</v>
      </c>
      <c r="K45" s="59">
        <f>VLOOKUP($A45,'Current month raw data'!$B:$Q,14,FALSE)</f>
        <v>32.357201982876497</v>
      </c>
      <c r="L45" s="59">
        <f>VLOOKUP($A45,'Current month raw data'!$B:$Q,15,FALSE)</f>
        <v>-0.50263885398341202</v>
      </c>
      <c r="M45" s="64">
        <f>VLOOKUP($A45,'Current month raw data'!$B:$Q,16,FALSE)</f>
        <v>11.793499830954399</v>
      </c>
    </row>
    <row r="46" spans="1:13" x14ac:dyDescent="0.35">
      <c r="A46" s="28" t="s">
        <v>59</v>
      </c>
      <c r="B46" s="63">
        <f>VLOOKUP($A46,'Current month raw data'!$B:$Q,5,FALSE)</f>
        <v>56.477669739445197</v>
      </c>
      <c r="C46" s="59">
        <f>VLOOKUP($A46,'Current month raw data'!$B:$Q,6,FALSE)</f>
        <v>43.864009082881203</v>
      </c>
      <c r="D46" s="60">
        <f>VLOOKUP($A46,'Current month raw data'!$B:$Q,7,FALSE)</f>
        <v>120.19901530848</v>
      </c>
      <c r="E46" s="60">
        <f>VLOOKUP($A46,'Current month raw data'!$B:$Q,8,FALSE)</f>
        <v>86.310996424223205</v>
      </c>
      <c r="F46" s="60">
        <f>VLOOKUP($A46,'Current month raw data'!$B:$Q,9,FALSE)</f>
        <v>67.885602895988498</v>
      </c>
      <c r="G46" s="60">
        <f>VLOOKUP($A46,'Current month raw data'!$B:$Q,10,FALSE)</f>
        <v>37.859463311046603</v>
      </c>
      <c r="H46" s="59">
        <f>VLOOKUP($A46,'Current month raw data'!$B:$Q,11,FALSE)</f>
        <v>28.756287718093301</v>
      </c>
      <c r="I46" s="59">
        <f>VLOOKUP($A46,'Current month raw data'!$B:$Q,12,FALSE)</f>
        <v>39.262689909979997</v>
      </c>
      <c r="J46" s="59">
        <f>VLOOKUP($A46,'Current month raw data'!$B:$Q,13,FALSE)</f>
        <v>79.309469704449995</v>
      </c>
      <c r="K46" s="59">
        <f>VLOOKUP($A46,'Current month raw data'!$B:$Q,14,FALSE)</f>
        <v>79.128508968025699</v>
      </c>
      <c r="L46" s="59">
        <f>VLOOKUP($A46,'Current month raw data'!$B:$Q,15,FALSE)</f>
        <v>-0.100920903242084</v>
      </c>
      <c r="M46" s="64">
        <f>VLOOKUP($A46,'Current month raw data'!$B:$Q,16,FALSE)</f>
        <v>28.626345709547198</v>
      </c>
    </row>
    <row r="47" spans="1:13" x14ac:dyDescent="0.35">
      <c r="A47" s="26" t="s">
        <v>60</v>
      </c>
      <c r="B47" s="63">
        <f>VLOOKUP($A47,'Current month raw data'!$B:$Q,5,FALSE)</f>
        <v>59.315339038841302</v>
      </c>
      <c r="C47" s="59">
        <f>VLOOKUP($A47,'Current month raw data'!$B:$Q,6,FALSE)</f>
        <v>48.665788896203601</v>
      </c>
      <c r="D47" s="60">
        <f>VLOOKUP($A47,'Current month raw data'!$B:$Q,7,FALSE)</f>
        <v>88.183247132815296</v>
      </c>
      <c r="E47" s="60">
        <f>VLOOKUP($A47,'Current month raw data'!$B:$Q,8,FALSE)</f>
        <v>77.451271587680907</v>
      </c>
      <c r="F47" s="60">
        <f>VLOOKUP($A47,'Current month raw data'!$B:$Q,9,FALSE)</f>
        <v>52.306192012288697</v>
      </c>
      <c r="G47" s="60">
        <f>VLOOKUP($A47,'Current month raw data'!$B:$Q,10,FALSE)</f>
        <v>37.692272328286101</v>
      </c>
      <c r="H47" s="59">
        <f>VLOOKUP($A47,'Current month raw data'!$B:$Q,11,FALSE)</f>
        <v>21.883031970059001</v>
      </c>
      <c r="I47" s="59">
        <f>VLOOKUP($A47,'Current month raw data'!$B:$Q,12,FALSE)</f>
        <v>13.856422657935299</v>
      </c>
      <c r="J47" s="59">
        <f>VLOOKUP($A47,'Current month raw data'!$B:$Q,13,FALSE)</f>
        <v>38.7716600281369</v>
      </c>
      <c r="K47" s="59">
        <f>VLOOKUP($A47,'Current month raw data'!$B:$Q,14,FALSE)</f>
        <v>38.7716600281369</v>
      </c>
      <c r="L47" s="59">
        <f>VLOOKUP($A47,'Current month raw data'!$B:$Q,15,FALSE)</f>
        <v>0</v>
      </c>
      <c r="M47" s="64">
        <f>VLOOKUP($A47,'Current month raw data'!$B:$Q,16,FALSE)</f>
        <v>21.883031970059001</v>
      </c>
    </row>
    <row r="48" spans="1:13" ht="15.6" thickBot="1" x14ac:dyDescent="0.4">
      <c r="A48" s="26" t="s">
        <v>61</v>
      </c>
      <c r="B48" s="66">
        <f>VLOOKUP($A48,'Current month raw data'!$B:$Q,5,FALSE)</f>
        <v>59.059690758719803</v>
      </c>
      <c r="C48" s="67">
        <f>VLOOKUP($A48,'Current month raw data'!$B:$Q,6,FALSE)</f>
        <v>43.559147025813601</v>
      </c>
      <c r="D48" s="68">
        <f>VLOOKUP($A48,'Current month raw data'!$B:$Q,7,FALSE)</f>
        <v>105.48052459740001</v>
      </c>
      <c r="E48" s="68">
        <f>VLOOKUP($A48,'Current month raw data'!$B:$Q,8,FALSE)</f>
        <v>87.577351692294997</v>
      </c>
      <c r="F48" s="68">
        <f>VLOOKUP($A48,'Current month raw data'!$B:$Q,9,FALSE)</f>
        <v>62.296471637899998</v>
      </c>
      <c r="G48" s="68">
        <f>VLOOKUP($A48,'Current month raw data'!$B:$Q,10,FALSE)</f>
        <v>38.147947384960702</v>
      </c>
      <c r="H48" s="67">
        <f>VLOOKUP($A48,'Current month raw data'!$B:$Q,11,FALSE)</f>
        <v>35.5850488158557</v>
      </c>
      <c r="I48" s="67">
        <f>VLOOKUP($A48,'Current month raw data'!$B:$Q,12,FALSE)</f>
        <v>20.442697294625201</v>
      </c>
      <c r="J48" s="67">
        <f>VLOOKUP($A48,'Current month raw data'!$B:$Q,13,FALSE)</f>
        <v>63.302289922051003</v>
      </c>
      <c r="K48" s="67">
        <f>VLOOKUP($A48,'Current month raw data'!$B:$Q,14,FALSE)</f>
        <v>63.104347752448497</v>
      </c>
      <c r="L48" s="67">
        <f>VLOOKUP($A48,'Current month raw data'!$B:$Q,15,FALSE)</f>
        <v>-0.12121212121212099</v>
      </c>
      <c r="M48" s="69">
        <f>VLOOKUP($A48,'Current month raw data'!$B:$Q,16,FALSE)</f>
        <v>35.420703302139501</v>
      </c>
    </row>
    <row r="57" spans="6:6" x14ac:dyDescent="0.35">
      <c r="F57" s="58"/>
    </row>
  </sheetData>
  <sheetProtection algorithmName="SHA-512" hashValue="mGcs82REGHQKL7qmKd5xWJ86m774SuL/kOkNfmzHetkZKMfiDpK0uY64MgX69G/DlnvgDlNiOy+1n1g9lBLK9A==" saltValue="aKIrreiLSLBXT4azOG6qKA==" spinCount="100000" sheet="1" objects="1" scenarios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2" sqref="O2"/>
    </sheetView>
  </sheetViews>
  <sheetFormatPr defaultColWidth="9.109375" defaultRowHeight="15" x14ac:dyDescent="0.35"/>
  <cols>
    <col min="1" max="1" width="39" style="22" bestFit="1" customWidth="1"/>
    <col min="2" max="6" width="11.77734375" style="22" customWidth="1"/>
    <col min="7" max="7" width="11.77734375" style="23" customWidth="1"/>
    <col min="8" max="9" width="11.77734375" style="22" customWidth="1"/>
    <col min="10" max="11" width="11.77734375" style="23" customWidth="1"/>
    <col min="12" max="13" width="11.77734375" style="22" customWidth="1"/>
    <col min="14" max="16384" width="9.109375" style="22"/>
  </cols>
  <sheetData>
    <row r="1" spans="1:13" ht="24" customHeight="1" x14ac:dyDescent="0.35">
      <c r="A1" s="104" t="str">
        <f>'YTD Raw Data'!A1</f>
        <v>YTD September 2021 Report</v>
      </c>
      <c r="B1" s="105" t="str">
        <f>'YTD Raw Data'!F1</f>
        <v>Year to Date - September 2021 vs September 2020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7"/>
    </row>
    <row r="2" spans="1:13" ht="23.4" customHeight="1" x14ac:dyDescent="0.35">
      <c r="A2" s="104"/>
      <c r="B2" s="108" t="s">
        <v>47</v>
      </c>
      <c r="C2" s="109"/>
      <c r="D2" s="109" t="s">
        <v>2</v>
      </c>
      <c r="E2" s="109"/>
      <c r="F2" s="109" t="s">
        <v>3</v>
      </c>
      <c r="G2" s="109"/>
      <c r="H2" s="109" t="str">
        <f>'YTD Raw Data'!L7</f>
        <v>Percent Change from YTD 2020</v>
      </c>
      <c r="I2" s="109"/>
      <c r="J2" s="109"/>
      <c r="K2" s="109"/>
      <c r="L2" s="109"/>
      <c r="M2" s="110"/>
    </row>
    <row r="3" spans="1:13" s="70" customFormat="1" ht="30" customHeight="1" x14ac:dyDescent="0.25">
      <c r="A3" s="104"/>
      <c r="B3" s="71">
        <v>2021</v>
      </c>
      <c r="C3" s="72">
        <v>2020</v>
      </c>
      <c r="D3" s="72">
        <v>2021</v>
      </c>
      <c r="E3" s="72">
        <v>2020</v>
      </c>
      <c r="F3" s="72">
        <v>2021</v>
      </c>
      <c r="G3" s="72">
        <v>2020</v>
      </c>
      <c r="H3" s="72" t="s">
        <v>7</v>
      </c>
      <c r="I3" s="72" t="s">
        <v>2</v>
      </c>
      <c r="J3" s="72" t="s">
        <v>3</v>
      </c>
      <c r="K3" s="73" t="s">
        <v>8</v>
      </c>
      <c r="L3" s="73" t="s">
        <v>45</v>
      </c>
      <c r="M3" s="74" t="s">
        <v>46</v>
      </c>
    </row>
    <row r="4" spans="1:13" x14ac:dyDescent="0.35">
      <c r="A4" s="24" t="s">
        <v>11</v>
      </c>
      <c r="B4" s="63">
        <f>VLOOKUP($A4,'YTD Raw Data'!$B:$Q,5,FALSE)</f>
        <v>57.566823698067701</v>
      </c>
      <c r="C4" s="59">
        <f>VLOOKUP($A4,'YTD Raw Data'!$B:$Q,6,FALSE)</f>
        <v>44.778180219267597</v>
      </c>
      <c r="D4" s="60">
        <f>VLOOKUP($A4,'YTD Raw Data'!$B:$Q,7,FALSE)</f>
        <v>121.73597409519201</v>
      </c>
      <c r="E4" s="60">
        <f>VLOOKUP($A4,'YTD Raw Data'!$B:$Q,8,FALSE)</f>
        <v>106.24617111414599</v>
      </c>
      <c r="F4" s="60">
        <f>VLOOKUP($A4,'YTD Raw Data'!$B:$Q,9,FALSE)</f>
        <v>70.079533584504802</v>
      </c>
      <c r="G4" s="60">
        <f>VLOOKUP($A4,'YTD Raw Data'!$B:$Q,10,FALSE)</f>
        <v>47.575101977564003</v>
      </c>
      <c r="H4" s="59">
        <f>VLOOKUP($A4,'YTD Raw Data'!$B:$Q,11,FALSE)</f>
        <v>28.5599892987549</v>
      </c>
      <c r="I4" s="59">
        <f>VLOOKUP($A4,'YTD Raw Data'!$B:$Q,12,FALSE)</f>
        <v>14.5791634828932</v>
      </c>
      <c r="J4" s="59">
        <f>VLOOKUP($A4,'YTD Raw Data'!$B:$Q,13,FALSE)</f>
        <v>47.302960312210402</v>
      </c>
      <c r="K4" s="59">
        <f>VLOOKUP($A4,'YTD Raw Data'!$B:$Q,14,FALSE)</f>
        <v>55.234294930389602</v>
      </c>
      <c r="L4" s="59">
        <f>VLOOKUP($A4,'YTD Raw Data'!$B:$Q,15,FALSE)</f>
        <v>5.3843687875441502</v>
      </c>
      <c r="M4" s="64">
        <f>VLOOKUP($A4,'YTD Raw Data'!$B:$Q,16,FALSE)</f>
        <v>35.482133235827199</v>
      </c>
    </row>
    <row r="5" spans="1:13" x14ac:dyDescent="0.35">
      <c r="A5" s="24" t="s">
        <v>14</v>
      </c>
      <c r="B5" s="63">
        <f>VLOOKUP($A5,'YTD Raw Data'!$B:$Q,5,FALSE)</f>
        <v>56.739025018473598</v>
      </c>
      <c r="C5" s="59">
        <f>VLOOKUP($A5,'YTD Raw Data'!$B:$Q,6,FALSE)</f>
        <v>43.491491524153602</v>
      </c>
      <c r="D5" s="60">
        <f>VLOOKUP($A5,'YTD Raw Data'!$B:$Q,7,FALSE)</f>
        <v>103.786782153112</v>
      </c>
      <c r="E5" s="60">
        <f>VLOOKUP($A5,'YTD Raw Data'!$B:$Q,8,FALSE)</f>
        <v>91.537311955060304</v>
      </c>
      <c r="F5" s="60">
        <f>VLOOKUP($A5,'YTD Raw Data'!$B:$Q,9,FALSE)</f>
        <v>58.887608291723303</v>
      </c>
      <c r="G5" s="60">
        <f>VLOOKUP($A5,'YTD Raw Data'!$B:$Q,10,FALSE)</f>
        <v>39.810942270373097</v>
      </c>
      <c r="H5" s="59">
        <f>VLOOKUP($A5,'YTD Raw Data'!$B:$Q,11,FALSE)</f>
        <v>30.460057887328901</v>
      </c>
      <c r="I5" s="59">
        <f>VLOOKUP($A5,'YTD Raw Data'!$B:$Q,12,FALSE)</f>
        <v>13.3819422227148</v>
      </c>
      <c r="J5" s="59">
        <f>VLOOKUP($A5,'YTD Raw Data'!$B:$Q,13,FALSE)</f>
        <v>47.918147457531603</v>
      </c>
      <c r="K5" s="59">
        <f>VLOOKUP($A5,'YTD Raw Data'!$B:$Q,14,FALSE)</f>
        <v>52.424124595467902</v>
      </c>
      <c r="L5" s="59">
        <f>VLOOKUP($A5,'YTD Raw Data'!$B:$Q,15,FALSE)</f>
        <v>3.04626390702331</v>
      </c>
      <c r="M5" s="64">
        <f>VLOOKUP($A5,'YTD Raw Data'!$B:$Q,16,FALSE)</f>
        <v>34.434215543832401</v>
      </c>
    </row>
    <row r="6" spans="1:13" x14ac:dyDescent="0.35">
      <c r="B6" s="25"/>
      <c r="C6" s="61"/>
      <c r="D6" s="62"/>
      <c r="E6" s="62"/>
      <c r="F6" s="62"/>
      <c r="G6" s="62"/>
      <c r="H6" s="61"/>
      <c r="I6" s="61"/>
      <c r="J6" s="61"/>
      <c r="K6" s="61"/>
      <c r="L6" s="61"/>
      <c r="M6" s="65"/>
    </row>
    <row r="7" spans="1:13" x14ac:dyDescent="0.35">
      <c r="A7" s="24" t="s">
        <v>19</v>
      </c>
      <c r="B7" s="63">
        <f>VLOOKUP($A7,'YTD Raw Data'!$B:$Q,5,FALSE)</f>
        <v>47.011768179068802</v>
      </c>
      <c r="C7" s="59">
        <f>VLOOKUP($A7,'YTD Raw Data'!$B:$Q,6,FALSE)</f>
        <v>38.271873360748202</v>
      </c>
      <c r="D7" s="60">
        <f>VLOOKUP($A7,'YTD Raw Data'!$B:$Q,7,FALSE)</f>
        <v>114.842072911023</v>
      </c>
      <c r="E7" s="60">
        <f>VLOOKUP($A7,'YTD Raw Data'!$B:$Q,8,FALSE)</f>
        <v>118.689194050616</v>
      </c>
      <c r="F7" s="60">
        <f>VLOOKUP($A7,'YTD Raw Data'!$B:$Q,9,FALSE)</f>
        <v>53.989289088967702</v>
      </c>
      <c r="G7" s="60">
        <f>VLOOKUP($A7,'YTD Raw Data'!$B:$Q,10,FALSE)</f>
        <v>45.4245780399445</v>
      </c>
      <c r="H7" s="59">
        <f>VLOOKUP($A7,'YTD Raw Data'!$B:$Q,11,FALSE)</f>
        <v>22.836339198604001</v>
      </c>
      <c r="I7" s="59">
        <f>VLOOKUP($A7,'YTD Raw Data'!$B:$Q,12,FALSE)</f>
        <v>-3.2413406884806699</v>
      </c>
      <c r="J7" s="59">
        <f>VLOOKUP($A7,'YTD Raw Data'!$B:$Q,13,FALSE)</f>
        <v>18.854794955919601</v>
      </c>
      <c r="K7" s="59">
        <f>VLOOKUP($A7,'YTD Raw Data'!$B:$Q,14,FALSE)</f>
        <v>26.449440820679101</v>
      </c>
      <c r="L7" s="59">
        <f>VLOOKUP($A7,'YTD Raw Data'!$B:$Q,15,FALSE)</f>
        <v>6.3898523131323302</v>
      </c>
      <c r="M7" s="64">
        <f>VLOOKUP($A7,'YTD Raw Data'!$B:$Q,16,FALSE)</f>
        <v>30.685399860253099</v>
      </c>
    </row>
    <row r="8" spans="1:13" x14ac:dyDescent="0.35">
      <c r="A8" s="26" t="s">
        <v>21</v>
      </c>
      <c r="B8" s="63">
        <f>VLOOKUP($A8,'YTD Raw Data'!$B:$Q,5,FALSE)</f>
        <v>39.592407202756199</v>
      </c>
      <c r="C8" s="59">
        <f>VLOOKUP($A8,'YTD Raw Data'!$B:$Q,6,FALSE)</f>
        <v>32.823820694654103</v>
      </c>
      <c r="D8" s="60">
        <f>VLOOKUP($A8,'YTD Raw Data'!$B:$Q,7,FALSE)</f>
        <v>119.221591534645</v>
      </c>
      <c r="E8" s="60">
        <f>VLOOKUP($A8,'YTD Raw Data'!$B:$Q,8,FALSE)</f>
        <v>137.221925366535</v>
      </c>
      <c r="F8" s="60">
        <f>VLOOKUP($A8,'YTD Raw Data'!$B:$Q,9,FALSE)</f>
        <v>47.2026979940036</v>
      </c>
      <c r="G8" s="60">
        <f>VLOOKUP($A8,'YTD Raw Data'!$B:$Q,10,FALSE)</f>
        <v>45.041478736063802</v>
      </c>
      <c r="H8" s="59">
        <f>VLOOKUP($A8,'YTD Raw Data'!$B:$Q,11,FALSE)</f>
        <v>20.620958696635</v>
      </c>
      <c r="I8" s="59">
        <f>VLOOKUP($A8,'YTD Raw Data'!$B:$Q,12,FALSE)</f>
        <v>-13.1176805629343</v>
      </c>
      <c r="J8" s="59">
        <f>VLOOKUP($A8,'YTD Raw Data'!$B:$Q,13,FALSE)</f>
        <v>4.7982866428614299</v>
      </c>
      <c r="K8" s="59">
        <f>VLOOKUP($A8,'YTD Raw Data'!$B:$Q,14,FALSE)</f>
        <v>5.3882593718317997</v>
      </c>
      <c r="L8" s="59">
        <f>VLOOKUP($A8,'YTD Raw Data'!$B:$Q,15,FALSE)</f>
        <v>0.56296028100241602</v>
      </c>
      <c r="M8" s="64">
        <f>VLOOKUP($A8,'YTD Raw Data'!$B:$Q,16,FALSE)</f>
        <v>21.300006784661399</v>
      </c>
    </row>
    <row r="9" spans="1:13" x14ac:dyDescent="0.35">
      <c r="A9" s="26" t="s">
        <v>23</v>
      </c>
      <c r="B9" s="63">
        <f>VLOOKUP($A9,'YTD Raw Data'!$B:$Q,5,FALSE)</f>
        <v>47.945898477255703</v>
      </c>
      <c r="C9" s="59">
        <f>VLOOKUP($A9,'YTD Raw Data'!$B:$Q,6,FALSE)</f>
        <v>37.117630504498003</v>
      </c>
      <c r="D9" s="60">
        <f>VLOOKUP($A9,'YTD Raw Data'!$B:$Q,7,FALSE)</f>
        <v>104.60236855916401</v>
      </c>
      <c r="E9" s="60">
        <f>VLOOKUP($A9,'YTD Raw Data'!$B:$Q,8,FALSE)</f>
        <v>103.470429881013</v>
      </c>
      <c r="F9" s="60">
        <f>VLOOKUP($A9,'YTD Raw Data'!$B:$Q,9,FALSE)</f>
        <v>50.152545434181597</v>
      </c>
      <c r="G9" s="60">
        <f>VLOOKUP($A9,'YTD Raw Data'!$B:$Q,10,FALSE)</f>
        <v>38.405771844650097</v>
      </c>
      <c r="H9" s="59">
        <f>VLOOKUP($A9,'YTD Raw Data'!$B:$Q,11,FALSE)</f>
        <v>29.1728427315571</v>
      </c>
      <c r="I9" s="59">
        <f>VLOOKUP($A9,'YTD Raw Data'!$B:$Q,12,FALSE)</f>
        <v>1.0939731085031099</v>
      </c>
      <c r="J9" s="59">
        <f>VLOOKUP($A9,'YTD Raw Data'!$B:$Q,13,FALSE)</f>
        <v>30.585958894529401</v>
      </c>
      <c r="K9" s="59">
        <f>VLOOKUP($A9,'YTD Raw Data'!$B:$Q,14,FALSE)</f>
        <v>35.278896929440599</v>
      </c>
      <c r="L9" s="59">
        <f>VLOOKUP($A9,'YTD Raw Data'!$B:$Q,15,FALSE)</f>
        <v>3.59375393391384</v>
      </c>
      <c r="M9" s="64">
        <f>VLOOKUP($A9,'YTD Raw Data'!$B:$Q,16,FALSE)</f>
        <v>33.814996848770797</v>
      </c>
    </row>
    <row r="10" spans="1:13" x14ac:dyDescent="0.35">
      <c r="A10" s="26" t="s">
        <v>24</v>
      </c>
      <c r="B10" s="63">
        <f>VLOOKUP($A10,'YTD Raw Data'!$B:$Q,5,FALSE)</f>
        <v>46.786894778038601</v>
      </c>
      <c r="C10" s="59">
        <f>VLOOKUP($A10,'YTD Raw Data'!$B:$Q,6,FALSE)</f>
        <v>35.4712690268885</v>
      </c>
      <c r="D10" s="60">
        <f>VLOOKUP($A10,'YTD Raw Data'!$B:$Q,7,FALSE)</f>
        <v>104.52740587818001</v>
      </c>
      <c r="E10" s="60">
        <f>VLOOKUP($A10,'YTD Raw Data'!$B:$Q,8,FALSE)</f>
        <v>116.499420948137</v>
      </c>
      <c r="F10" s="60">
        <f>VLOOKUP($A10,'YTD Raw Data'!$B:$Q,9,FALSE)</f>
        <v>48.9051274024376</v>
      </c>
      <c r="G10" s="60">
        <f>VLOOKUP($A10,'YTD Raw Data'!$B:$Q,10,FALSE)</f>
        <v>41.3238230192811</v>
      </c>
      <c r="H10" s="59">
        <f>VLOOKUP($A10,'YTD Raw Data'!$B:$Q,11,FALSE)</f>
        <v>31.900820189355102</v>
      </c>
      <c r="I10" s="59">
        <f>VLOOKUP($A10,'YTD Raw Data'!$B:$Q,12,FALSE)</f>
        <v>-10.276458863505001</v>
      </c>
      <c r="J10" s="59">
        <f>VLOOKUP($A10,'YTD Raw Data'!$B:$Q,13,FALSE)</f>
        <v>18.3460866619703</v>
      </c>
      <c r="K10" s="59">
        <f>VLOOKUP($A10,'YTD Raw Data'!$B:$Q,14,FALSE)</f>
        <v>17.340966745103199</v>
      </c>
      <c r="L10" s="59">
        <f>VLOOKUP($A10,'YTD Raw Data'!$B:$Q,15,FALSE)</f>
        <v>-0.84930557926933303</v>
      </c>
      <c r="M10" s="64">
        <f>VLOOKUP($A10,'YTD Raw Data'!$B:$Q,16,FALSE)</f>
        <v>30.7805791643849</v>
      </c>
    </row>
    <row r="11" spans="1:13" x14ac:dyDescent="0.35">
      <c r="A11" s="26" t="s">
        <v>22</v>
      </c>
      <c r="B11" s="63">
        <f>VLOOKUP($A11,'YTD Raw Data'!$B:$Q,5,FALSE)</f>
        <v>58.798345987050197</v>
      </c>
      <c r="C11" s="59">
        <f>VLOOKUP($A11,'YTD Raw Data'!$B:$Q,6,FALSE)</f>
        <v>46.780835657788302</v>
      </c>
      <c r="D11" s="60">
        <f>VLOOKUP($A11,'YTD Raw Data'!$B:$Q,7,FALSE)</f>
        <v>112.77703413428399</v>
      </c>
      <c r="E11" s="60">
        <f>VLOOKUP($A11,'YTD Raw Data'!$B:$Q,8,FALSE)</f>
        <v>95.250088284478494</v>
      </c>
      <c r="F11" s="60">
        <f>VLOOKUP($A11,'YTD Raw Data'!$B:$Q,9,FALSE)</f>
        <v>66.311030724210397</v>
      </c>
      <c r="G11" s="60">
        <f>VLOOKUP($A11,'YTD Raw Data'!$B:$Q,10,FALSE)</f>
        <v>44.558787264260197</v>
      </c>
      <c r="H11" s="59">
        <f>VLOOKUP($A11,'YTD Raw Data'!$B:$Q,11,FALSE)</f>
        <v>25.688960362257198</v>
      </c>
      <c r="I11" s="59">
        <f>VLOOKUP($A11,'YTD Raw Data'!$B:$Q,12,FALSE)</f>
        <v>18.400975962834899</v>
      </c>
      <c r="J11" s="59">
        <f>VLOOKUP($A11,'YTD Raw Data'!$B:$Q,13,FALSE)</f>
        <v>48.816955746453203</v>
      </c>
      <c r="K11" s="59">
        <f>VLOOKUP($A11,'YTD Raw Data'!$B:$Q,14,FALSE)</f>
        <v>48.237887615070903</v>
      </c>
      <c r="L11" s="59">
        <f>VLOOKUP($A11,'YTD Raw Data'!$B:$Q,15,FALSE)</f>
        <v>-0.38911435090026403</v>
      </c>
      <c r="M11" s="64">
        <f>VLOOKUP($A11,'YTD Raw Data'!$B:$Q,16,FALSE)</f>
        <v>25.199886579990299</v>
      </c>
    </row>
    <row r="12" spans="1:13" x14ac:dyDescent="0.35">
      <c r="A12" s="26" t="s">
        <v>25</v>
      </c>
      <c r="B12" s="63">
        <f>VLOOKUP($A12,'YTD Raw Data'!$B:$Q,5,FALSE)</f>
        <v>59.645581076042298</v>
      </c>
      <c r="C12" s="59">
        <f>VLOOKUP($A12,'YTD Raw Data'!$B:$Q,6,FALSE)</f>
        <v>47.196225030138599</v>
      </c>
      <c r="D12" s="60">
        <f>VLOOKUP($A12,'YTD Raw Data'!$B:$Q,7,FALSE)</f>
        <v>81.666472588121707</v>
      </c>
      <c r="E12" s="60">
        <f>VLOOKUP($A12,'YTD Raw Data'!$B:$Q,8,FALSE)</f>
        <v>73.951021439844695</v>
      </c>
      <c r="F12" s="60">
        <f>VLOOKUP($A12,'YTD Raw Data'!$B:$Q,9,FALSE)</f>
        <v>48.710442119492001</v>
      </c>
      <c r="G12" s="60">
        <f>VLOOKUP($A12,'YTD Raw Data'!$B:$Q,10,FALSE)</f>
        <v>34.902090490835199</v>
      </c>
      <c r="H12" s="59">
        <f>VLOOKUP($A12,'YTD Raw Data'!$B:$Q,11,FALSE)</f>
        <v>26.377863987964599</v>
      </c>
      <c r="I12" s="59">
        <f>VLOOKUP($A12,'YTD Raw Data'!$B:$Q,12,FALSE)</f>
        <v>10.433190776888701</v>
      </c>
      <c r="J12" s="59">
        <f>VLOOKUP($A12,'YTD Raw Data'!$B:$Q,13,FALSE)</f>
        <v>39.563107637586</v>
      </c>
      <c r="K12" s="59">
        <f>VLOOKUP($A12,'YTD Raw Data'!$B:$Q,14,FALSE)</f>
        <v>46.613044038778597</v>
      </c>
      <c r="L12" s="59">
        <f>VLOOKUP($A12,'YTD Raw Data'!$B:$Q,15,FALSE)</f>
        <v>5.0514326604848003</v>
      </c>
      <c r="M12" s="64">
        <f>VLOOKUP($A12,'YTD Raw Data'!$B:$Q,16,FALSE)</f>
        <v>32.761756685075703</v>
      </c>
    </row>
    <row r="13" spans="1:13" x14ac:dyDescent="0.35">
      <c r="A13" s="26" t="s">
        <v>26</v>
      </c>
      <c r="B13" s="63">
        <f>VLOOKUP($A13,'YTD Raw Data'!$B:$Q,5,FALSE)</f>
        <v>52.425171868983099</v>
      </c>
      <c r="C13" s="59">
        <f>VLOOKUP($A13,'YTD Raw Data'!$B:$Q,6,FALSE)</f>
        <v>38.412697953293197</v>
      </c>
      <c r="D13" s="60">
        <f>VLOOKUP($A13,'YTD Raw Data'!$B:$Q,7,FALSE)</f>
        <v>89.525660591739907</v>
      </c>
      <c r="E13" s="60">
        <f>VLOOKUP($A13,'YTD Raw Data'!$B:$Q,8,FALSE)</f>
        <v>96.534603250248395</v>
      </c>
      <c r="F13" s="60">
        <f>VLOOKUP($A13,'YTD Raw Data'!$B:$Q,9,FALSE)</f>
        <v>46.933981432062197</v>
      </c>
      <c r="G13" s="60">
        <f>VLOOKUP($A13,'YTD Raw Data'!$B:$Q,10,FALSE)</f>
        <v>37.0815455669279</v>
      </c>
      <c r="H13" s="59">
        <f>VLOOKUP($A13,'YTD Raw Data'!$B:$Q,11,FALSE)</f>
        <v>36.478754844889799</v>
      </c>
      <c r="I13" s="59">
        <f>VLOOKUP($A13,'YTD Raw Data'!$B:$Q,12,FALSE)</f>
        <v>-7.2605495050712996</v>
      </c>
      <c r="J13" s="59">
        <f>VLOOKUP($A13,'YTD Raw Data'!$B:$Q,13,FALSE)</f>
        <v>26.569647285471699</v>
      </c>
      <c r="K13" s="59">
        <f>VLOOKUP($A13,'YTD Raw Data'!$B:$Q,14,FALSE)</f>
        <v>29.377020865587699</v>
      </c>
      <c r="L13" s="59">
        <f>VLOOKUP($A13,'YTD Raw Data'!$B:$Q,15,FALSE)</f>
        <v>2.2180464592621298</v>
      </c>
      <c r="M13" s="64">
        <f>VLOOKUP($A13,'YTD Raw Data'!$B:$Q,16,FALSE)</f>
        <v>39.505917034371997</v>
      </c>
    </row>
    <row r="14" spans="1:13" x14ac:dyDescent="0.35">
      <c r="B14" s="25"/>
      <c r="C14" s="61"/>
      <c r="D14" s="62"/>
      <c r="E14" s="62"/>
      <c r="F14" s="62"/>
      <c r="G14" s="62"/>
      <c r="H14" s="61"/>
      <c r="I14" s="61"/>
      <c r="J14" s="61"/>
      <c r="K14" s="61"/>
      <c r="L14" s="61"/>
      <c r="M14" s="65"/>
    </row>
    <row r="15" spans="1:13" x14ac:dyDescent="0.35">
      <c r="A15" s="27" t="s">
        <v>16</v>
      </c>
      <c r="B15" s="63">
        <f>VLOOKUP($A15,'YTD Raw Data'!$B:$Q,5,FALSE)</f>
        <v>63.6330523911098</v>
      </c>
      <c r="C15" s="59">
        <f>VLOOKUP($A15,'YTD Raw Data'!$B:$Q,6,FALSE)</f>
        <v>49.967377044013901</v>
      </c>
      <c r="D15" s="60">
        <f>VLOOKUP($A15,'YTD Raw Data'!$B:$Q,7,FALSE)</f>
        <v>121.849912767207</v>
      </c>
      <c r="E15" s="60">
        <f>VLOOKUP($A15,'YTD Raw Data'!$B:$Q,8,FALSE)</f>
        <v>92.471911095603403</v>
      </c>
      <c r="F15" s="60">
        <f>VLOOKUP($A15,'YTD Raw Data'!$B:$Q,9,FALSE)</f>
        <v>77.536818829678694</v>
      </c>
      <c r="G15" s="60">
        <f>VLOOKUP($A15,'YTD Raw Data'!$B:$Q,10,FALSE)</f>
        <v>46.2057884769455</v>
      </c>
      <c r="H15" s="59">
        <f>VLOOKUP($A15,'YTD Raw Data'!$B:$Q,11,FALSE)</f>
        <v>27.349194925838201</v>
      </c>
      <c r="I15" s="59">
        <f>VLOOKUP($A15,'YTD Raw Data'!$B:$Q,12,FALSE)</f>
        <v>31.769649100504601</v>
      </c>
      <c r="J15" s="59">
        <f>VLOOKUP($A15,'YTD Raw Data'!$B:$Q,13,FALSE)</f>
        <v>67.807587286094602</v>
      </c>
      <c r="K15" s="59">
        <f>VLOOKUP($A15,'YTD Raw Data'!$B:$Q,14,FALSE)</f>
        <v>72.535388569851904</v>
      </c>
      <c r="L15" s="59">
        <f>VLOOKUP($A15,'YTD Raw Data'!$B:$Q,15,FALSE)</f>
        <v>2.81739423122557</v>
      </c>
      <c r="M15" s="64">
        <f>VLOOKUP($A15,'YTD Raw Data'!$B:$Q,16,FALSE)</f>
        <v>30.937123797190999</v>
      </c>
    </row>
    <row r="16" spans="1:13" x14ac:dyDescent="0.35">
      <c r="A16" s="26" t="s">
        <v>31</v>
      </c>
      <c r="B16" s="63">
        <f>VLOOKUP($A16,'YTD Raw Data'!$B:$Q,5,FALSE)</f>
        <v>76.324519730633199</v>
      </c>
      <c r="C16" s="59">
        <f>VLOOKUP($A16,'YTD Raw Data'!$B:$Q,6,FALSE)</f>
        <v>63.258003223398099</v>
      </c>
      <c r="D16" s="60">
        <f>VLOOKUP($A16,'YTD Raw Data'!$B:$Q,7,FALSE)</f>
        <v>87.437434445948696</v>
      </c>
      <c r="E16" s="60">
        <f>VLOOKUP($A16,'YTD Raw Data'!$B:$Q,8,FALSE)</f>
        <v>72.776905536313194</v>
      </c>
      <c r="F16" s="60">
        <f>VLOOKUP($A16,'YTD Raw Data'!$B:$Q,9,FALSE)</f>
        <v>66.736201905657595</v>
      </c>
      <c r="G16" s="60">
        <f>VLOOKUP($A16,'YTD Raw Data'!$B:$Q,10,FALSE)</f>
        <v>46.037217250050404</v>
      </c>
      <c r="H16" s="59">
        <f>VLOOKUP($A16,'YTD Raw Data'!$B:$Q,11,FALSE)</f>
        <v>20.655910464151301</v>
      </c>
      <c r="I16" s="59">
        <f>VLOOKUP($A16,'YTD Raw Data'!$B:$Q,12,FALSE)</f>
        <v>20.144479627978001</v>
      </c>
      <c r="J16" s="59">
        <f>VLOOKUP($A16,'YTD Raw Data'!$B:$Q,13,FALSE)</f>
        <v>44.961415767553802</v>
      </c>
      <c r="K16" s="59">
        <f>VLOOKUP($A16,'YTD Raw Data'!$B:$Q,14,FALSE)</f>
        <v>45.189940651346902</v>
      </c>
      <c r="L16" s="59">
        <f>VLOOKUP($A16,'YTD Raw Data'!$B:$Q,15,FALSE)</f>
        <v>0.15764531726120001</v>
      </c>
      <c r="M16" s="64">
        <f>VLOOKUP($A16,'YTD Raw Data'!$B:$Q,16,FALSE)</f>
        <v>20.846118856996899</v>
      </c>
    </row>
    <row r="17" spans="1:13" x14ac:dyDescent="0.35">
      <c r="A17" s="26" t="s">
        <v>30</v>
      </c>
      <c r="B17" s="63">
        <f>VLOOKUP($A17,'YTD Raw Data'!$B:$Q,5,FALSE)</f>
        <v>65.870659798014998</v>
      </c>
      <c r="C17" s="59">
        <f>VLOOKUP($A17,'YTD Raw Data'!$B:$Q,6,FALSE)</f>
        <v>57.605465755570002</v>
      </c>
      <c r="D17" s="60">
        <f>VLOOKUP($A17,'YTD Raw Data'!$B:$Q,7,FALSE)</f>
        <v>77.918349996528306</v>
      </c>
      <c r="E17" s="60">
        <f>VLOOKUP($A17,'YTD Raw Data'!$B:$Q,8,FALSE)</f>
        <v>64.162371260760693</v>
      </c>
      <c r="F17" s="60">
        <f>VLOOKUP($A17,'YTD Raw Data'!$B:$Q,9,FALSE)</f>
        <v>51.325331246439902</v>
      </c>
      <c r="G17" s="60">
        <f>VLOOKUP($A17,'YTD Raw Data'!$B:$Q,10,FALSE)</f>
        <v>36.961032804579197</v>
      </c>
      <c r="H17" s="59">
        <f>VLOOKUP($A17,'YTD Raw Data'!$B:$Q,11,FALSE)</f>
        <v>14.3479337143383</v>
      </c>
      <c r="I17" s="59">
        <f>VLOOKUP($A17,'YTD Raw Data'!$B:$Q,12,FALSE)</f>
        <v>21.4393241170315</v>
      </c>
      <c r="J17" s="59">
        <f>VLOOKUP($A17,'YTD Raw Data'!$B:$Q,13,FALSE)</f>
        <v>38.863357844483701</v>
      </c>
      <c r="K17" s="59">
        <f>VLOOKUP($A17,'YTD Raw Data'!$B:$Q,14,FALSE)</f>
        <v>37.647206065209502</v>
      </c>
      <c r="L17" s="59">
        <f>VLOOKUP($A17,'YTD Raw Data'!$B:$Q,15,FALSE)</f>
        <v>-0.87579027192772696</v>
      </c>
      <c r="M17" s="64">
        <f>VLOOKUP($A17,'YTD Raw Data'!$B:$Q,16,FALSE)</f>
        <v>13.3464856347177</v>
      </c>
    </row>
    <row r="18" spans="1:13" x14ac:dyDescent="0.35">
      <c r="A18" s="26" t="s">
        <v>29</v>
      </c>
      <c r="B18" s="63">
        <f>VLOOKUP($A18,'YTD Raw Data'!$B:$Q,5,FALSE)</f>
        <v>67.953666461890293</v>
      </c>
      <c r="C18" s="59">
        <f>VLOOKUP($A18,'YTD Raw Data'!$B:$Q,6,FALSE)</f>
        <v>52.926157578706501</v>
      </c>
      <c r="D18" s="60">
        <f>VLOOKUP($A18,'YTD Raw Data'!$B:$Q,7,FALSE)</f>
        <v>101.634453931156</v>
      </c>
      <c r="E18" s="60">
        <f>VLOOKUP($A18,'YTD Raw Data'!$B:$Q,8,FALSE)</f>
        <v>85.896641486507704</v>
      </c>
      <c r="F18" s="60">
        <f>VLOOKUP($A18,'YTD Raw Data'!$B:$Q,9,FALSE)</f>
        <v>69.064337834741593</v>
      </c>
      <c r="G18" s="60">
        <f>VLOOKUP($A18,'YTD Raw Data'!$B:$Q,10,FALSE)</f>
        <v>45.461791827965698</v>
      </c>
      <c r="H18" s="59">
        <f>VLOOKUP($A18,'YTD Raw Data'!$B:$Q,11,FALSE)</f>
        <v>28.393349471546902</v>
      </c>
      <c r="I18" s="59">
        <f>VLOOKUP($A18,'YTD Raw Data'!$B:$Q,12,FALSE)</f>
        <v>18.3218018449775</v>
      </c>
      <c r="J18" s="59">
        <f>VLOOKUP($A18,'YTD Raw Data'!$B:$Q,13,FALSE)</f>
        <v>51.917324543853297</v>
      </c>
      <c r="K18" s="59">
        <f>VLOOKUP($A18,'YTD Raw Data'!$B:$Q,14,FALSE)</f>
        <v>59.433495275540302</v>
      </c>
      <c r="L18" s="59">
        <f>VLOOKUP($A18,'YTD Raw Data'!$B:$Q,15,FALSE)</f>
        <v>4.9475402191653002</v>
      </c>
      <c r="M18" s="64">
        <f>VLOOKUP($A18,'YTD Raw Data'!$B:$Q,16,FALSE)</f>
        <v>34.745662075385198</v>
      </c>
    </row>
    <row r="19" spans="1:13" x14ac:dyDescent="0.35">
      <c r="A19" s="26" t="s">
        <v>28</v>
      </c>
      <c r="B19" s="63">
        <f>VLOOKUP($A19,'YTD Raw Data'!$B:$Q,5,FALSE)</f>
        <v>66.0429596275808</v>
      </c>
      <c r="C19" s="59">
        <f>VLOOKUP($A19,'YTD Raw Data'!$B:$Q,6,FALSE)</f>
        <v>52.142072059021203</v>
      </c>
      <c r="D19" s="60">
        <f>VLOOKUP($A19,'YTD Raw Data'!$B:$Q,7,FALSE)</f>
        <v>171.871423772236</v>
      </c>
      <c r="E19" s="60">
        <f>VLOOKUP($A19,'YTD Raw Data'!$B:$Q,8,FALSE)</f>
        <v>128.376200797275</v>
      </c>
      <c r="F19" s="60">
        <f>VLOOKUP($A19,'YTD Raw Data'!$B:$Q,9,FALSE)</f>
        <v>113.508975013246</v>
      </c>
      <c r="G19" s="60">
        <f>VLOOKUP($A19,'YTD Raw Data'!$B:$Q,10,FALSE)</f>
        <v>66.938011126349295</v>
      </c>
      <c r="H19" s="59">
        <f>VLOOKUP($A19,'YTD Raw Data'!$B:$Q,11,FALSE)</f>
        <v>26.659637831087199</v>
      </c>
      <c r="I19" s="59">
        <f>VLOOKUP($A19,'YTD Raw Data'!$B:$Q,12,FALSE)</f>
        <v>33.881064172982001</v>
      </c>
      <c r="J19" s="59">
        <f>VLOOKUP($A19,'YTD Raw Data'!$B:$Q,13,FALSE)</f>
        <v>69.573271005904502</v>
      </c>
      <c r="K19" s="59">
        <f>VLOOKUP($A19,'YTD Raw Data'!$B:$Q,14,FALSE)</f>
        <v>76.752724778764701</v>
      </c>
      <c r="L19" s="59">
        <f>VLOOKUP($A19,'YTD Raw Data'!$B:$Q,15,FALSE)</f>
        <v>4.2338357515142899</v>
      </c>
      <c r="M19" s="64">
        <f>VLOOKUP($A19,'YTD Raw Data'!$B:$Q,16,FALSE)</f>
        <v>32.022198860318298</v>
      </c>
    </row>
    <row r="20" spans="1:13" x14ac:dyDescent="0.35">
      <c r="A20" s="26" t="s">
        <v>27</v>
      </c>
      <c r="B20" s="63">
        <f>VLOOKUP($A20,'YTD Raw Data'!$B:$Q,5,FALSE)</f>
        <v>43.744216760474998</v>
      </c>
      <c r="C20" s="59">
        <f>VLOOKUP($A20,'YTD Raw Data'!$B:$Q,6,FALSE)</f>
        <v>24.714035605988201</v>
      </c>
      <c r="D20" s="60">
        <f>VLOOKUP($A20,'YTD Raw Data'!$B:$Q,7,FALSE)</f>
        <v>138.62263641450701</v>
      </c>
      <c r="E20" s="60">
        <f>VLOOKUP($A20,'YTD Raw Data'!$B:$Q,8,FALSE)</f>
        <v>92.075270750110903</v>
      </c>
      <c r="F20" s="60">
        <f>VLOOKUP($A20,'YTD Raw Data'!$B:$Q,9,FALSE)</f>
        <v>60.639386552247302</v>
      </c>
      <c r="G20" s="60">
        <f>VLOOKUP($A20,'YTD Raw Data'!$B:$Q,10,FALSE)</f>
        <v>22.7555151974924</v>
      </c>
      <c r="H20" s="59">
        <f>VLOOKUP($A20,'YTD Raw Data'!$B:$Q,11,FALSE)</f>
        <v>77.001512249483895</v>
      </c>
      <c r="I20" s="59">
        <f>VLOOKUP($A20,'YTD Raw Data'!$B:$Q,12,FALSE)</f>
        <v>50.5536017273567</v>
      </c>
      <c r="J20" s="59">
        <f>VLOOKUP($A20,'YTD Raw Data'!$B:$Q,13,FALSE)</f>
        <v>166.482151803486</v>
      </c>
      <c r="K20" s="59">
        <f>VLOOKUP($A20,'YTD Raw Data'!$B:$Q,14,FALSE)</f>
        <v>179.624734881298</v>
      </c>
      <c r="L20" s="59">
        <f>VLOOKUP($A20,'YTD Raw Data'!$B:$Q,15,FALSE)</f>
        <v>4.9318811743546496</v>
      </c>
      <c r="M20" s="64">
        <f>VLOOKUP($A20,'YTD Raw Data'!$B:$Q,16,FALSE)</f>
        <v>85.731016510439304</v>
      </c>
    </row>
    <row r="21" spans="1:13" x14ac:dyDescent="0.35">
      <c r="B21" s="25"/>
      <c r="C21" s="61"/>
      <c r="D21" s="62"/>
      <c r="E21" s="62"/>
      <c r="F21" s="62"/>
      <c r="G21" s="62"/>
      <c r="H21" s="61"/>
      <c r="I21" s="61"/>
      <c r="J21" s="61"/>
      <c r="K21" s="61"/>
      <c r="L21" s="61"/>
      <c r="M21" s="65"/>
    </row>
    <row r="22" spans="1:13" x14ac:dyDescent="0.35">
      <c r="A22" s="24" t="s">
        <v>18</v>
      </c>
      <c r="B22" s="63">
        <f>VLOOKUP($A22,'YTD Raw Data'!$B:$Q,5,FALSE)</f>
        <v>55.871868407120303</v>
      </c>
      <c r="C22" s="59">
        <f>VLOOKUP($A22,'YTD Raw Data'!$B:$Q,6,FALSE)</f>
        <v>41.599488018350797</v>
      </c>
      <c r="D22" s="60">
        <f>VLOOKUP($A22,'YTD Raw Data'!$B:$Q,7,FALSE)</f>
        <v>98.800284512096695</v>
      </c>
      <c r="E22" s="60">
        <f>VLOOKUP($A22,'YTD Raw Data'!$B:$Q,8,FALSE)</f>
        <v>85.292241141099097</v>
      </c>
      <c r="F22" s="60">
        <f>VLOOKUP($A22,'YTD Raw Data'!$B:$Q,9,FALSE)</f>
        <v>55.201564948459101</v>
      </c>
      <c r="G22" s="60">
        <f>VLOOKUP($A22,'YTD Raw Data'!$B:$Q,10,FALSE)</f>
        <v>35.481135634074398</v>
      </c>
      <c r="H22" s="59">
        <f>VLOOKUP($A22,'YTD Raw Data'!$B:$Q,11,FALSE)</f>
        <v>34.309028953609797</v>
      </c>
      <c r="I22" s="59">
        <f>VLOOKUP($A22,'YTD Raw Data'!$B:$Q,12,FALSE)</f>
        <v>15.8373647945903</v>
      </c>
      <c r="J22" s="59">
        <f>VLOOKUP($A22,'YTD Raw Data'!$B:$Q,13,FALSE)</f>
        <v>55.580039821064901</v>
      </c>
      <c r="K22" s="59">
        <f>VLOOKUP($A22,'YTD Raw Data'!$B:$Q,14,FALSE)</f>
        <v>61.086413661165899</v>
      </c>
      <c r="L22" s="59">
        <f>VLOOKUP($A22,'YTD Raw Data'!$B:$Q,15,FALSE)</f>
        <v>3.53925467973521</v>
      </c>
      <c r="M22" s="64">
        <f>VLOOKUP($A22,'YTD Raw Data'!$B:$Q,16,FALSE)</f>
        <v>39.062567546157403</v>
      </c>
    </row>
    <row r="23" spans="1:13" x14ac:dyDescent="0.35">
      <c r="A23" s="26" t="s">
        <v>48</v>
      </c>
      <c r="B23" s="63">
        <f>VLOOKUP($A23,'YTD Raw Data'!$B:$Q,5,FALSE)</f>
        <v>54.794040853824299</v>
      </c>
      <c r="C23" s="59">
        <f>VLOOKUP($A23,'YTD Raw Data'!$B:$Q,6,FALSE)</f>
        <v>41.127920862415799</v>
      </c>
      <c r="D23" s="60">
        <f>VLOOKUP($A23,'YTD Raw Data'!$B:$Q,7,FALSE)</f>
        <v>100.129513658383</v>
      </c>
      <c r="E23" s="60">
        <f>VLOOKUP($A23,'YTD Raw Data'!$B:$Q,8,FALSE)</f>
        <v>87.107321761028302</v>
      </c>
      <c r="F23" s="60">
        <f>VLOOKUP($A23,'YTD Raw Data'!$B:$Q,9,FALSE)</f>
        <v>54.865006620710098</v>
      </c>
      <c r="G23" s="60">
        <f>VLOOKUP($A23,'YTD Raw Data'!$B:$Q,10,FALSE)</f>
        <v>35.825430359245701</v>
      </c>
      <c r="H23" s="59">
        <f>VLOOKUP($A23,'YTD Raw Data'!$B:$Q,11,FALSE)</f>
        <v>33.228326900174103</v>
      </c>
      <c r="I23" s="59">
        <f>VLOOKUP($A23,'YTD Raw Data'!$B:$Q,12,FALSE)</f>
        <v>14.9495950903876</v>
      </c>
      <c r="J23" s="59">
        <f>VLOOKUP($A23,'YTD Raw Data'!$B:$Q,13,FALSE)</f>
        <v>53.145422317448201</v>
      </c>
      <c r="K23" s="59">
        <f>VLOOKUP($A23,'YTD Raw Data'!$B:$Q,14,FALSE)</f>
        <v>58.917772930877597</v>
      </c>
      <c r="L23" s="59">
        <f>VLOOKUP($A23,'YTD Raw Data'!$B:$Q,15,FALSE)</f>
        <v>3.7691956612742499</v>
      </c>
      <c r="M23" s="64">
        <f>VLOOKUP($A23,'YTD Raw Data'!$B:$Q,16,FALSE)</f>
        <v>38.249963217283799</v>
      </c>
    </row>
    <row r="24" spans="1:13" x14ac:dyDescent="0.35">
      <c r="A24" s="26" t="s">
        <v>41</v>
      </c>
      <c r="B24" s="63">
        <f>VLOOKUP($A24,'YTD Raw Data'!$B:$Q,5,FALSE)</f>
        <v>55.352756184362399</v>
      </c>
      <c r="C24" s="59">
        <f>VLOOKUP($A24,'YTD Raw Data'!$B:$Q,6,FALSE)</f>
        <v>41.751127746183897</v>
      </c>
      <c r="D24" s="60">
        <f>VLOOKUP($A24,'YTD Raw Data'!$B:$Q,7,FALSE)</f>
        <v>101.425690734562</v>
      </c>
      <c r="E24" s="60">
        <f>VLOOKUP($A24,'YTD Raw Data'!$B:$Q,8,FALSE)</f>
        <v>90.603093683614404</v>
      </c>
      <c r="F24" s="60">
        <f>VLOOKUP($A24,'YTD Raw Data'!$B:$Q,9,FALSE)</f>
        <v>56.1419153006077</v>
      </c>
      <c r="G24" s="60">
        <f>VLOOKUP($A24,'YTD Raw Data'!$B:$Q,10,FALSE)</f>
        <v>37.8278133858405</v>
      </c>
      <c r="H24" s="59">
        <f>VLOOKUP($A24,'YTD Raw Data'!$B:$Q,11,FALSE)</f>
        <v>32.577870760441201</v>
      </c>
      <c r="I24" s="59">
        <f>VLOOKUP($A24,'YTD Raw Data'!$B:$Q,12,FALSE)</f>
        <v>11.9450634751395</v>
      </c>
      <c r="J24" s="59">
        <f>VLOOKUP($A24,'YTD Raw Data'!$B:$Q,13,FALSE)</f>
        <v>48.414381576764399</v>
      </c>
      <c r="K24" s="59">
        <f>VLOOKUP($A24,'YTD Raw Data'!$B:$Q,14,FALSE)</f>
        <v>48.889674761795398</v>
      </c>
      <c r="L24" s="59">
        <f>VLOOKUP($A24,'YTD Raw Data'!$B:$Q,15,FALSE)</f>
        <v>0.32024739110963202</v>
      </c>
      <c r="M24" s="64">
        <f>VLOOKUP($A24,'YTD Raw Data'!$B:$Q,16,FALSE)</f>
        <v>33.002447932740203</v>
      </c>
    </row>
    <row r="25" spans="1:13" x14ac:dyDescent="0.35">
      <c r="A25" s="26" t="s">
        <v>40</v>
      </c>
      <c r="B25" s="63">
        <f>VLOOKUP($A25,'YTD Raw Data'!$B:$Q,5,FALSE)</f>
        <v>51.593193281437898</v>
      </c>
      <c r="C25" s="59">
        <f>VLOOKUP($A25,'YTD Raw Data'!$B:$Q,6,FALSE)</f>
        <v>38.600541374105099</v>
      </c>
      <c r="D25" s="60">
        <f>VLOOKUP($A25,'YTD Raw Data'!$B:$Q,7,FALSE)</f>
        <v>91.653921353200303</v>
      </c>
      <c r="E25" s="60">
        <f>VLOOKUP($A25,'YTD Raw Data'!$B:$Q,8,FALSE)</f>
        <v>80.995270354921601</v>
      </c>
      <c r="F25" s="60">
        <f>VLOOKUP($A25,'YTD Raw Data'!$B:$Q,9,FALSE)</f>
        <v>47.287184793773697</v>
      </c>
      <c r="G25" s="60">
        <f>VLOOKUP($A25,'YTD Raw Data'!$B:$Q,10,FALSE)</f>
        <v>31.264612844419801</v>
      </c>
      <c r="H25" s="59">
        <f>VLOOKUP($A25,'YTD Raw Data'!$B:$Q,11,FALSE)</f>
        <v>33.659247888291901</v>
      </c>
      <c r="I25" s="59">
        <f>VLOOKUP($A25,'YTD Raw Data'!$B:$Q,12,FALSE)</f>
        <v>13.159596790741601</v>
      </c>
      <c r="J25" s="59">
        <f>VLOOKUP($A25,'YTD Raw Data'!$B:$Q,13,FALSE)</f>
        <v>51.248265983929002</v>
      </c>
      <c r="K25" s="59">
        <f>VLOOKUP($A25,'YTD Raw Data'!$B:$Q,14,FALSE)</f>
        <v>59.197393272465</v>
      </c>
      <c r="L25" s="59">
        <f>VLOOKUP($A25,'YTD Raw Data'!$B:$Q,15,FALSE)</f>
        <v>5.2556816019171304</v>
      </c>
      <c r="M25" s="64">
        <f>VLOOKUP($A25,'YTD Raw Data'!$B:$Q,16,FALSE)</f>
        <v>40.683952388817701</v>
      </c>
    </row>
    <row r="26" spans="1:13" x14ac:dyDescent="0.35">
      <c r="A26" s="26" t="s">
        <v>39</v>
      </c>
      <c r="B26" s="63">
        <f>VLOOKUP($A26,'YTD Raw Data'!$B:$Q,5,FALSE)</f>
        <v>58.4228375920882</v>
      </c>
      <c r="C26" s="59">
        <f>VLOOKUP($A26,'YTD Raw Data'!$B:$Q,6,FALSE)</f>
        <v>44.936362568412797</v>
      </c>
      <c r="D26" s="60">
        <f>VLOOKUP($A26,'YTD Raw Data'!$B:$Q,7,FALSE)</f>
        <v>91.663688678011596</v>
      </c>
      <c r="E26" s="60">
        <f>VLOOKUP($A26,'YTD Raw Data'!$B:$Q,8,FALSE)</f>
        <v>78.578426905935501</v>
      </c>
      <c r="F26" s="60">
        <f>VLOOKUP($A26,'YTD Raw Data'!$B:$Q,9,FALSE)</f>
        <v>53.552527967272098</v>
      </c>
      <c r="G26" s="60">
        <f>VLOOKUP($A26,'YTD Raw Data'!$B:$Q,10,FALSE)</f>
        <v>35.3102868150064</v>
      </c>
      <c r="H26" s="59">
        <f>VLOOKUP($A26,'YTD Raw Data'!$B:$Q,11,FALSE)</f>
        <v>30.012386968667201</v>
      </c>
      <c r="I26" s="59">
        <f>VLOOKUP($A26,'YTD Raw Data'!$B:$Q,12,FALSE)</f>
        <v>16.652486295939799</v>
      </c>
      <c r="J26" s="59">
        <f>VLOOKUP($A26,'YTD Raw Data'!$B:$Q,13,FALSE)</f>
        <v>51.662681891648901</v>
      </c>
      <c r="K26" s="59">
        <f>VLOOKUP($A26,'YTD Raw Data'!$B:$Q,14,FALSE)</f>
        <v>62.927353876388501</v>
      </c>
      <c r="L26" s="59">
        <f>VLOOKUP($A26,'YTD Raw Data'!$B:$Q,15,FALSE)</f>
        <v>7.4274513969015601</v>
      </c>
      <c r="M26" s="64">
        <f>VLOOKUP($A26,'YTD Raw Data'!$B:$Q,16,FALSE)</f>
        <v>39.668993820716601</v>
      </c>
    </row>
    <row r="27" spans="1:13" x14ac:dyDescent="0.35">
      <c r="A27" s="26" t="s">
        <v>36</v>
      </c>
      <c r="B27" s="63">
        <f>VLOOKUP($A27,'YTD Raw Data'!$B:$Q,5,FALSE)</f>
        <v>55.538180282253201</v>
      </c>
      <c r="C27" s="59">
        <f>VLOOKUP($A27,'YTD Raw Data'!$B:$Q,6,FALSE)</f>
        <v>41.620658750748198</v>
      </c>
      <c r="D27" s="60">
        <f>VLOOKUP($A27,'YTD Raw Data'!$B:$Q,7,FALSE)</f>
        <v>83.990965782293102</v>
      </c>
      <c r="E27" s="60">
        <f>VLOOKUP($A27,'YTD Raw Data'!$B:$Q,8,FALSE)</f>
        <v>75.057880998437298</v>
      </c>
      <c r="F27" s="60">
        <f>VLOOKUP($A27,'YTD Raw Data'!$B:$Q,9,FALSE)</f>
        <v>46.6470539969756</v>
      </c>
      <c r="G27" s="60">
        <f>VLOOKUP($A27,'YTD Raw Data'!$B:$Q,10,FALSE)</f>
        <v>31.239584515902301</v>
      </c>
      <c r="H27" s="59">
        <f>VLOOKUP($A27,'YTD Raw Data'!$B:$Q,11,FALSE)</f>
        <v>33.438974656437402</v>
      </c>
      <c r="I27" s="59">
        <f>VLOOKUP($A27,'YTD Raw Data'!$B:$Q,12,FALSE)</f>
        <v>11.901594696021</v>
      </c>
      <c r="J27" s="59">
        <f>VLOOKUP($A27,'YTD Raw Data'!$B:$Q,13,FALSE)</f>
        <v>49.320340586572797</v>
      </c>
      <c r="K27" s="59">
        <f>VLOOKUP($A27,'YTD Raw Data'!$B:$Q,14,FALSE)</f>
        <v>51.812209264731599</v>
      </c>
      <c r="L27" s="59">
        <f>VLOOKUP($A27,'YTD Raw Data'!$B:$Q,15,FALSE)</f>
        <v>1.66880725584334</v>
      </c>
      <c r="M27" s="64">
        <f>VLOOKUP($A27,'YTD Raw Data'!$B:$Q,16,FALSE)</f>
        <v>35.665813947627001</v>
      </c>
    </row>
    <row r="28" spans="1:13" x14ac:dyDescent="0.35">
      <c r="A28" s="26" t="s">
        <v>37</v>
      </c>
      <c r="B28" s="63">
        <f>VLOOKUP($A28,'YTD Raw Data'!$B:$Q,5,FALSE)</f>
        <v>64.5574929765707</v>
      </c>
      <c r="C28" s="59">
        <f>VLOOKUP($A28,'YTD Raw Data'!$B:$Q,6,FALSE)</f>
        <v>43.540194356902703</v>
      </c>
      <c r="D28" s="60">
        <f>VLOOKUP($A28,'YTD Raw Data'!$B:$Q,7,FALSE)</f>
        <v>125.98824895415</v>
      </c>
      <c r="E28" s="60">
        <f>VLOOKUP($A28,'YTD Raw Data'!$B:$Q,8,FALSE)</f>
        <v>100.42321992331399</v>
      </c>
      <c r="F28" s="60">
        <f>VLOOKUP($A28,'YTD Raw Data'!$B:$Q,9,FALSE)</f>
        <v>81.334854969880496</v>
      </c>
      <c r="G28" s="60">
        <f>VLOOKUP($A28,'YTD Raw Data'!$B:$Q,10,FALSE)</f>
        <v>43.724465134070797</v>
      </c>
      <c r="H28" s="59">
        <f>VLOOKUP($A28,'YTD Raw Data'!$B:$Q,11,FALSE)</f>
        <v>48.271026186487198</v>
      </c>
      <c r="I28" s="59">
        <f>VLOOKUP($A28,'YTD Raw Data'!$B:$Q,12,FALSE)</f>
        <v>25.457288713067499</v>
      </c>
      <c r="J28" s="59">
        <f>VLOOKUP($A28,'YTD Raw Data'!$B:$Q,13,FALSE)</f>
        <v>86.016809400609304</v>
      </c>
      <c r="K28" s="59">
        <f>VLOOKUP($A28,'YTD Raw Data'!$B:$Q,14,FALSE)</f>
        <v>87.542192398470803</v>
      </c>
      <c r="L28" s="59">
        <f>VLOOKUP($A28,'YTD Raw Data'!$B:$Q,15,FALSE)</f>
        <v>0.82002427779331499</v>
      </c>
      <c r="M28" s="64">
        <f>VLOOKUP($A28,'YTD Raw Data'!$B:$Q,16,FALSE)</f>
        <v>49.4868845981497</v>
      </c>
    </row>
    <row r="29" spans="1:13" x14ac:dyDescent="0.35">
      <c r="A29" s="26"/>
      <c r="B29" s="25"/>
      <c r="C29" s="61"/>
      <c r="D29" s="62"/>
      <c r="E29" s="62"/>
      <c r="F29" s="62"/>
      <c r="G29" s="62"/>
      <c r="H29" s="61"/>
      <c r="I29" s="61"/>
      <c r="J29" s="61"/>
      <c r="K29" s="61"/>
      <c r="L29" s="61"/>
      <c r="M29" s="65"/>
    </row>
    <row r="30" spans="1:13" x14ac:dyDescent="0.35">
      <c r="A30" s="24" t="s">
        <v>49</v>
      </c>
      <c r="B30" s="63">
        <f>VLOOKUP($A30,'YTD Raw Data'!$B:$Q,5,FALSE)</f>
        <v>55.745249276350798</v>
      </c>
      <c r="C30" s="59">
        <f>VLOOKUP($A30,'YTD Raw Data'!$B:$Q,6,FALSE)</f>
        <v>41.238685662106199</v>
      </c>
      <c r="D30" s="60">
        <f>VLOOKUP($A30,'YTD Raw Data'!$B:$Q,7,FALSE)</f>
        <v>90.441873570971893</v>
      </c>
      <c r="E30" s="60">
        <f>VLOOKUP($A30,'YTD Raw Data'!$B:$Q,8,FALSE)</f>
        <v>76.030936961189894</v>
      </c>
      <c r="F30" s="60">
        <f>VLOOKUP($A30,'YTD Raw Data'!$B:$Q,9,FALSE)</f>
        <v>50.417047872340397</v>
      </c>
      <c r="G30" s="60">
        <f>VLOOKUP($A30,'YTD Raw Data'!$B:$Q,10,FALSE)</f>
        <v>31.354159099379199</v>
      </c>
      <c r="H30" s="59">
        <f>VLOOKUP($A30,'YTD Raw Data'!$B:$Q,11,FALSE)</f>
        <v>35.1770755574166</v>
      </c>
      <c r="I30" s="59">
        <f>VLOOKUP($A30,'YTD Raw Data'!$B:$Q,12,FALSE)</f>
        <v>18.954043164216198</v>
      </c>
      <c r="J30" s="59">
        <f>VLOOKUP($A30,'YTD Raw Data'!$B:$Q,13,FALSE)</f>
        <v>60.798596806694597</v>
      </c>
      <c r="K30" s="59">
        <f>VLOOKUP($A30,'YTD Raw Data'!$B:$Q,14,FALSE)</f>
        <v>65.626304263546103</v>
      </c>
      <c r="L30" s="59">
        <f>VLOOKUP($A30,'YTD Raw Data'!$B:$Q,15,FALSE)</f>
        <v>3.0023318316982701</v>
      </c>
      <c r="M30" s="64">
        <f>VLOOKUP($A30,'YTD Raw Data'!$B:$Q,16,FALSE)</f>
        <v>39.235539926035798</v>
      </c>
    </row>
    <row r="31" spans="1:13" x14ac:dyDescent="0.35">
      <c r="A31" s="24"/>
      <c r="B31" s="25"/>
      <c r="C31" s="61"/>
      <c r="D31" s="62"/>
      <c r="E31" s="62"/>
      <c r="F31" s="62"/>
      <c r="G31" s="62"/>
      <c r="H31" s="61"/>
      <c r="I31" s="61"/>
      <c r="J31" s="61"/>
      <c r="K31" s="61"/>
      <c r="L31" s="61"/>
      <c r="M31" s="65"/>
    </row>
    <row r="32" spans="1:13" x14ac:dyDescent="0.35">
      <c r="A32" s="24" t="s">
        <v>50</v>
      </c>
      <c r="B32" s="63">
        <f>VLOOKUP($A32,'YTD Raw Data'!$B:$Q,5,FALSE)</f>
        <v>62.653137331350202</v>
      </c>
      <c r="C32" s="59">
        <f>VLOOKUP($A32,'YTD Raw Data'!$B:$Q,6,FALSE)</f>
        <v>47.366166285391202</v>
      </c>
      <c r="D32" s="60">
        <f>VLOOKUP($A32,'YTD Raw Data'!$B:$Q,7,FALSE)</f>
        <v>88.414657386450003</v>
      </c>
      <c r="E32" s="60">
        <f>VLOOKUP($A32,'YTD Raw Data'!$B:$Q,8,FALSE)</f>
        <v>78.928099153805604</v>
      </c>
      <c r="F32" s="60">
        <f>VLOOKUP($A32,'YTD Raw Data'!$B:$Q,9,FALSE)</f>
        <v>55.394556713375302</v>
      </c>
      <c r="G32" s="60">
        <f>VLOOKUP($A32,'YTD Raw Data'!$B:$Q,10,FALSE)</f>
        <v>37.385214691089999</v>
      </c>
      <c r="H32" s="59">
        <f>VLOOKUP($A32,'YTD Raw Data'!$B:$Q,11,FALSE)</f>
        <v>32.274030694930403</v>
      </c>
      <c r="I32" s="59">
        <f>VLOOKUP($A32,'YTD Raw Data'!$B:$Q,12,FALSE)</f>
        <v>12.0192407195289</v>
      </c>
      <c r="J32" s="59">
        <f>VLOOKUP($A32,'YTD Raw Data'!$B:$Q,13,FALSE)</f>
        <v>48.172364853577598</v>
      </c>
      <c r="K32" s="59">
        <f>VLOOKUP($A32,'YTD Raw Data'!$B:$Q,14,FALSE)</f>
        <v>56.359760094490099</v>
      </c>
      <c r="L32" s="59">
        <f>VLOOKUP($A32,'YTD Raw Data'!$B:$Q,15,FALSE)</f>
        <v>5.5255885596501901</v>
      </c>
      <c r="M32" s="64">
        <f>VLOOKUP($A32,'YTD Raw Data'!$B:$Q,16,FALSE)</f>
        <v>39.582949402397603</v>
      </c>
    </row>
    <row r="33" spans="1:13" x14ac:dyDescent="0.35">
      <c r="A33" s="26" t="s">
        <v>35</v>
      </c>
      <c r="B33" s="63">
        <f>VLOOKUP($A33,'YTD Raw Data'!$B:$Q,5,FALSE)</f>
        <v>72.316533983491595</v>
      </c>
      <c r="C33" s="59">
        <f>VLOOKUP($A33,'YTD Raw Data'!$B:$Q,6,FALSE)</f>
        <v>53.179274003737298</v>
      </c>
      <c r="D33" s="60">
        <f>VLOOKUP($A33,'YTD Raw Data'!$B:$Q,7,FALSE)</f>
        <v>75.825874910795903</v>
      </c>
      <c r="E33" s="60">
        <f>VLOOKUP($A33,'YTD Raw Data'!$B:$Q,8,FALSE)</f>
        <v>66.938644021799206</v>
      </c>
      <c r="F33" s="60">
        <f>VLOOKUP($A33,'YTD Raw Data'!$B:$Q,9,FALSE)</f>
        <v>54.834644598145601</v>
      </c>
      <c r="G33" s="60">
        <f>VLOOKUP($A33,'YTD Raw Data'!$B:$Q,10,FALSE)</f>
        <v>35.5974849187389</v>
      </c>
      <c r="H33" s="59">
        <f>VLOOKUP($A33,'YTD Raw Data'!$B:$Q,11,FALSE)</f>
        <v>35.986312973000302</v>
      </c>
      <c r="I33" s="59">
        <f>VLOOKUP($A33,'YTD Raw Data'!$B:$Q,12,FALSE)</f>
        <v>13.2766819807442</v>
      </c>
      <c r="J33" s="59">
        <f>VLOOKUP($A33,'YTD Raw Data'!$B:$Q,13,FALSE)</f>
        <v>54.040783283765201</v>
      </c>
      <c r="K33" s="59">
        <f>VLOOKUP($A33,'YTD Raw Data'!$B:$Q,14,FALSE)</f>
        <v>57.527146788296498</v>
      </c>
      <c r="L33" s="59">
        <f>VLOOKUP($A33,'YTD Raw Data'!$B:$Q,15,FALSE)</f>
        <v>2.2632730308238602</v>
      </c>
      <c r="M33" s="64">
        <f>VLOOKUP($A33,'YTD Raw Data'!$B:$Q,16,FALSE)</f>
        <v>39.064054520129901</v>
      </c>
    </row>
    <row r="34" spans="1:13" x14ac:dyDescent="0.35">
      <c r="A34" s="26" t="s">
        <v>32</v>
      </c>
      <c r="B34" s="63">
        <f>VLOOKUP($A34,'YTD Raw Data'!$B:$Q,5,FALSE)</f>
        <v>53.654685375722202</v>
      </c>
      <c r="C34" s="59">
        <f>VLOOKUP($A34,'YTD Raw Data'!$B:$Q,6,FALSE)</f>
        <v>40.999455955081899</v>
      </c>
      <c r="D34" s="60">
        <f>VLOOKUP($A34,'YTD Raw Data'!$B:$Q,7,FALSE)</f>
        <v>114.549816562543</v>
      </c>
      <c r="E34" s="60">
        <f>VLOOKUP($A34,'YTD Raw Data'!$B:$Q,8,FALSE)</f>
        <v>103.59209112660299</v>
      </c>
      <c r="F34" s="60">
        <f>VLOOKUP($A34,'YTD Raw Data'!$B:$Q,9,FALSE)</f>
        <v>61.461343675099897</v>
      </c>
      <c r="G34" s="60">
        <f>VLOOKUP($A34,'YTD Raw Data'!$B:$Q,10,FALSE)</f>
        <v>42.472193774400097</v>
      </c>
      <c r="H34" s="59">
        <f>VLOOKUP($A34,'YTD Raw Data'!$B:$Q,11,FALSE)</f>
        <v>30.866822804929701</v>
      </c>
      <c r="I34" s="59">
        <f>VLOOKUP($A34,'YTD Raw Data'!$B:$Q,12,FALSE)</f>
        <v>10.577762565434099</v>
      </c>
      <c r="J34" s="59">
        <f>VLOOKUP($A34,'YTD Raw Data'!$B:$Q,13,FALSE)</f>
        <v>44.709604598162599</v>
      </c>
      <c r="K34" s="59">
        <f>VLOOKUP($A34,'YTD Raw Data'!$B:$Q,14,FALSE)</f>
        <v>54.811049212264997</v>
      </c>
      <c r="L34" s="59">
        <f>VLOOKUP($A34,'YTD Raw Data'!$B:$Q,15,FALSE)</f>
        <v>6.9804935492378997</v>
      </c>
      <c r="M34" s="64">
        <f>VLOOKUP($A34,'YTD Raw Data'!$B:$Q,16,FALSE)</f>
        <v>40.001972928920402</v>
      </c>
    </row>
    <row r="35" spans="1:13" x14ac:dyDescent="0.35">
      <c r="A35" s="26" t="s">
        <v>33</v>
      </c>
      <c r="B35" s="63">
        <f>VLOOKUP($A35,'YTD Raw Data'!$B:$Q,5,FALSE)</f>
        <v>61.973131011898602</v>
      </c>
      <c r="C35" s="59">
        <f>VLOOKUP($A35,'YTD Raw Data'!$B:$Q,6,FALSE)</f>
        <v>46.377166187835201</v>
      </c>
      <c r="D35" s="60">
        <f>VLOOKUP($A35,'YTD Raw Data'!$B:$Q,7,FALSE)</f>
        <v>85.222546247258094</v>
      </c>
      <c r="E35" s="60">
        <f>VLOOKUP($A35,'YTD Raw Data'!$B:$Q,8,FALSE)</f>
        <v>76.3763315085573</v>
      </c>
      <c r="F35" s="60">
        <f>VLOOKUP($A35,'YTD Raw Data'!$B:$Q,9,FALSE)</f>
        <v>52.815080237489198</v>
      </c>
      <c r="G35" s="60">
        <f>VLOOKUP($A35,'YTD Raw Data'!$B:$Q,10,FALSE)</f>
        <v>35.4211781918955</v>
      </c>
      <c r="H35" s="59">
        <f>VLOOKUP($A35,'YTD Raw Data'!$B:$Q,11,FALSE)</f>
        <v>33.628542030570003</v>
      </c>
      <c r="I35" s="59">
        <f>VLOOKUP($A35,'YTD Raw Data'!$B:$Q,12,FALSE)</f>
        <v>11.582403296903101</v>
      </c>
      <c r="J35" s="59">
        <f>VLOOKUP($A35,'YTD Raw Data'!$B:$Q,13,FALSE)</f>
        <v>49.105938688322297</v>
      </c>
      <c r="K35" s="59">
        <f>VLOOKUP($A35,'YTD Raw Data'!$B:$Q,14,FALSE)</f>
        <v>59.764856514806198</v>
      </c>
      <c r="L35" s="59">
        <f>VLOOKUP($A35,'YTD Raw Data'!$B:$Q,15,FALSE)</f>
        <v>7.1485535185586002</v>
      </c>
      <c r="M35" s="64">
        <f>VLOOKUP($A35,'YTD Raw Data'!$B:$Q,16,FALSE)</f>
        <v>43.181049873694903</v>
      </c>
    </row>
    <row r="36" spans="1:13" x14ac:dyDescent="0.35">
      <c r="A36" s="26" t="s">
        <v>34</v>
      </c>
      <c r="B36" s="63">
        <f>VLOOKUP($A36,'YTD Raw Data'!$B:$Q,5,FALSE)</f>
        <v>64.190108140493905</v>
      </c>
      <c r="C36" s="59">
        <f>VLOOKUP($A36,'YTD Raw Data'!$B:$Q,6,FALSE)</f>
        <v>51.274695118218197</v>
      </c>
      <c r="D36" s="60">
        <f>VLOOKUP($A36,'YTD Raw Data'!$B:$Q,7,FALSE)</f>
        <v>83.401187596294903</v>
      </c>
      <c r="E36" s="60">
        <f>VLOOKUP($A36,'YTD Raw Data'!$B:$Q,8,FALSE)</f>
        <v>73.4583879969734</v>
      </c>
      <c r="F36" s="60">
        <f>VLOOKUP($A36,'YTD Raw Data'!$B:$Q,9,FALSE)</f>
        <v>53.535312508517897</v>
      </c>
      <c r="G36" s="60">
        <f>VLOOKUP($A36,'YTD Raw Data'!$B:$Q,10,FALSE)</f>
        <v>37.665564484205902</v>
      </c>
      <c r="H36" s="59">
        <f>VLOOKUP($A36,'YTD Raw Data'!$B:$Q,11,FALSE)</f>
        <v>25.1886685869083</v>
      </c>
      <c r="I36" s="59">
        <f>VLOOKUP($A36,'YTD Raw Data'!$B:$Q,12,FALSE)</f>
        <v>13.5352814980518</v>
      </c>
      <c r="J36" s="59">
        <f>VLOOKUP($A36,'YTD Raw Data'!$B:$Q,13,FALSE)</f>
        <v>42.133307283809501</v>
      </c>
      <c r="K36" s="59">
        <f>VLOOKUP($A36,'YTD Raw Data'!$B:$Q,14,FALSE)</f>
        <v>47.488048225009898</v>
      </c>
      <c r="L36" s="59">
        <f>VLOOKUP($A36,'YTD Raw Data'!$B:$Q,15,FALSE)</f>
        <v>3.7674075440376198</v>
      </c>
      <c r="M36" s="64">
        <f>VLOOKUP($A36,'YTD Raw Data'!$B:$Q,16,FALSE)</f>
        <v>29.9050359315317</v>
      </c>
    </row>
    <row r="37" spans="1:13" x14ac:dyDescent="0.35">
      <c r="A37" s="26"/>
      <c r="B37" s="25"/>
      <c r="C37" s="61"/>
      <c r="D37" s="62"/>
      <c r="E37" s="62"/>
      <c r="F37" s="62"/>
      <c r="G37" s="62"/>
      <c r="H37" s="61"/>
      <c r="I37" s="61"/>
      <c r="J37" s="61"/>
      <c r="K37" s="61"/>
      <c r="L37" s="61"/>
      <c r="M37" s="65"/>
    </row>
    <row r="38" spans="1:13" x14ac:dyDescent="0.35">
      <c r="A38" s="24" t="s">
        <v>51</v>
      </c>
      <c r="B38" s="25"/>
      <c r="C38" s="61"/>
      <c r="D38" s="62"/>
      <c r="E38" s="62"/>
      <c r="F38" s="62"/>
      <c r="G38" s="62"/>
      <c r="H38" s="61"/>
      <c r="I38" s="61"/>
      <c r="J38" s="61"/>
      <c r="K38" s="61"/>
      <c r="L38" s="61"/>
      <c r="M38" s="65"/>
    </row>
    <row r="39" spans="1:13" x14ac:dyDescent="0.35">
      <c r="A39" s="26" t="s">
        <v>52</v>
      </c>
      <c r="B39" s="63">
        <f>VLOOKUP($A39,'YTD Raw Data'!$B:$Q,5,FALSE)</f>
        <v>61.971512805339202</v>
      </c>
      <c r="C39" s="59">
        <f>VLOOKUP($A39,'YTD Raw Data'!$B:$Q,6,FALSE)</f>
        <v>46.003893224676197</v>
      </c>
      <c r="D39" s="60">
        <f>VLOOKUP($A39,'YTD Raw Data'!$B:$Q,7,FALSE)</f>
        <v>95.094221626688196</v>
      </c>
      <c r="E39" s="60">
        <f>VLOOKUP($A39,'YTD Raw Data'!$B:$Q,8,FALSE)</f>
        <v>83.347395940067997</v>
      </c>
      <c r="F39" s="60">
        <f>VLOOKUP($A39,'YTD Raw Data'!$B:$Q,9,FALSE)</f>
        <v>58.931327732520799</v>
      </c>
      <c r="G39" s="60">
        <f>VLOOKUP($A39,'YTD Raw Data'!$B:$Q,10,FALSE)</f>
        <v>38.343047033817001</v>
      </c>
      <c r="H39" s="59">
        <f>VLOOKUP($A39,'YTD Raw Data'!$B:$Q,11,FALSE)</f>
        <v>34.709278848812701</v>
      </c>
      <c r="I39" s="59">
        <f>VLOOKUP($A39,'YTD Raw Data'!$B:$Q,12,FALSE)</f>
        <v>14.093812475037399</v>
      </c>
      <c r="J39" s="59">
        <f>VLOOKUP($A39,'YTD Raw Data'!$B:$Q,13,FALSE)</f>
        <v>53.694951996239801</v>
      </c>
      <c r="K39" s="59">
        <f>VLOOKUP($A39,'YTD Raw Data'!$B:$Q,14,FALSE)</f>
        <v>57.315010046487998</v>
      </c>
      <c r="L39" s="59">
        <f>VLOOKUP($A39,'YTD Raw Data'!$B:$Q,15,FALSE)</f>
        <v>2.35535260151994</v>
      </c>
      <c r="M39" s="64">
        <f>VLOOKUP($A39,'YTD Raw Data'!$B:$Q,16,FALSE)</f>
        <v>37.882157352667001</v>
      </c>
    </row>
    <row r="40" spans="1:13" x14ac:dyDescent="0.35">
      <c r="A40" s="26" t="s">
        <v>53</v>
      </c>
      <c r="B40" s="63">
        <f>VLOOKUP($A40,'YTD Raw Data'!$B:$Q,5,FALSE)</f>
        <v>61.582464067682501</v>
      </c>
      <c r="C40" s="59">
        <f>VLOOKUP($A40,'YTD Raw Data'!$B:$Q,6,FALSE)</f>
        <v>53.6559936249609</v>
      </c>
      <c r="D40" s="60">
        <f>VLOOKUP($A40,'YTD Raw Data'!$B:$Q,7,FALSE)</f>
        <v>106.312037534707</v>
      </c>
      <c r="E40" s="60">
        <f>VLOOKUP($A40,'YTD Raw Data'!$B:$Q,8,FALSE)</f>
        <v>90.3334777061729</v>
      </c>
      <c r="F40" s="60">
        <f>VLOOKUP($A40,'YTD Raw Data'!$B:$Q,9,FALSE)</f>
        <v>65.469572314432597</v>
      </c>
      <c r="G40" s="60">
        <f>VLOOKUP($A40,'YTD Raw Data'!$B:$Q,10,FALSE)</f>
        <v>48.469325039229602</v>
      </c>
      <c r="H40" s="59">
        <f>VLOOKUP($A40,'YTD Raw Data'!$B:$Q,11,FALSE)</f>
        <v>14.772758656051</v>
      </c>
      <c r="I40" s="59">
        <f>VLOOKUP($A40,'YTD Raw Data'!$B:$Q,12,FALSE)</f>
        <v>17.688414344578099</v>
      </c>
      <c r="J40" s="59">
        <f>VLOOKUP($A40,'YTD Raw Data'!$B:$Q,13,FALSE)</f>
        <v>35.074239761835898</v>
      </c>
      <c r="K40" s="59">
        <f>VLOOKUP($A40,'YTD Raw Data'!$B:$Q,14,FALSE)</f>
        <v>38.099956598890799</v>
      </c>
      <c r="L40" s="59">
        <f>VLOOKUP($A40,'YTD Raw Data'!$B:$Q,15,FALSE)</f>
        <v>2.2400398790989202</v>
      </c>
      <c r="M40" s="64">
        <f>VLOOKUP($A40,'YTD Raw Data'!$B:$Q,16,FALSE)</f>
        <v>17.343714220288501</v>
      </c>
    </row>
    <row r="41" spans="1:13" x14ac:dyDescent="0.35">
      <c r="A41" s="26" t="s">
        <v>54</v>
      </c>
      <c r="B41" s="63">
        <f>VLOOKUP($A41,'YTD Raw Data'!$B:$Q,5,FALSE)</f>
        <v>58.5919338769787</v>
      </c>
      <c r="C41" s="59">
        <f>VLOOKUP($A41,'YTD Raw Data'!$B:$Q,6,FALSE)</f>
        <v>44.821770320158997</v>
      </c>
      <c r="D41" s="60">
        <f>VLOOKUP($A41,'YTD Raw Data'!$B:$Q,7,FALSE)</f>
        <v>127.277144656464</v>
      </c>
      <c r="E41" s="60">
        <f>VLOOKUP($A41,'YTD Raw Data'!$B:$Q,8,FALSE)</f>
        <v>109.34218205258099</v>
      </c>
      <c r="F41" s="60">
        <f>VLOOKUP($A41,'YTD Raw Data'!$B:$Q,9,FALSE)</f>
        <v>74.574140437622205</v>
      </c>
      <c r="G41" s="60">
        <f>VLOOKUP($A41,'YTD Raw Data'!$B:$Q,10,FALSE)</f>
        <v>49.009101702658299</v>
      </c>
      <c r="H41" s="59">
        <f>VLOOKUP($A41,'YTD Raw Data'!$B:$Q,11,FALSE)</f>
        <v>30.722043012715201</v>
      </c>
      <c r="I41" s="59">
        <f>VLOOKUP($A41,'YTD Raw Data'!$B:$Q,12,FALSE)</f>
        <v>16.402601692417299</v>
      </c>
      <c r="J41" s="59">
        <f>VLOOKUP($A41,'YTD Raw Data'!$B:$Q,13,FALSE)</f>
        <v>52.163859052281303</v>
      </c>
      <c r="K41" s="59">
        <f>VLOOKUP($A41,'YTD Raw Data'!$B:$Q,14,FALSE)</f>
        <v>52.750036825420402</v>
      </c>
      <c r="L41" s="59">
        <f>VLOOKUP($A41,'YTD Raw Data'!$B:$Q,15,FALSE)</f>
        <v>0.38522798829499499</v>
      </c>
      <c r="M41" s="64">
        <f>VLOOKUP($A41,'YTD Raw Data'!$B:$Q,16,FALSE)</f>
        <v>31.2256209092712</v>
      </c>
    </row>
    <row r="42" spans="1:13" x14ac:dyDescent="0.35">
      <c r="A42" s="26" t="s">
        <v>55</v>
      </c>
      <c r="B42" s="63">
        <f>VLOOKUP($A42,'YTD Raw Data'!$B:$Q,5,FALSE)</f>
        <v>63.5293054641323</v>
      </c>
      <c r="C42" s="59">
        <f>VLOOKUP($A42,'YTD Raw Data'!$B:$Q,6,FALSE)</f>
        <v>49.8804807745787</v>
      </c>
      <c r="D42" s="60">
        <f>VLOOKUP($A42,'YTD Raw Data'!$B:$Q,7,FALSE)</f>
        <v>122.34057397407599</v>
      </c>
      <c r="E42" s="60">
        <f>VLOOKUP($A42,'YTD Raw Data'!$B:$Q,8,FALSE)</f>
        <v>92.812735613743101</v>
      </c>
      <c r="F42" s="60">
        <f>VLOOKUP($A42,'YTD Raw Data'!$B:$Q,9,FALSE)</f>
        <v>77.722116946564</v>
      </c>
      <c r="G42" s="60">
        <f>VLOOKUP($A42,'YTD Raw Data'!$B:$Q,10,FALSE)</f>
        <v>46.295438744173701</v>
      </c>
      <c r="H42" s="59">
        <f>VLOOKUP($A42,'YTD Raw Data'!$B:$Q,11,FALSE)</f>
        <v>27.363057608116801</v>
      </c>
      <c r="I42" s="59">
        <f>VLOOKUP($A42,'YTD Raw Data'!$B:$Q,12,FALSE)</f>
        <v>31.8144252133877</v>
      </c>
      <c r="J42" s="59">
        <f>VLOOKUP($A42,'YTD Raw Data'!$B:$Q,13,FALSE)</f>
        <v>67.882882320335099</v>
      </c>
      <c r="K42" s="59">
        <f>VLOOKUP($A42,'YTD Raw Data'!$B:$Q,14,FALSE)</f>
        <v>71.535633071923399</v>
      </c>
      <c r="L42" s="59">
        <f>VLOOKUP($A42,'YTD Raw Data'!$B:$Q,15,FALSE)</f>
        <v>2.1757731944454499</v>
      </c>
      <c r="M42" s="64">
        <f>VLOOKUP($A42,'YTD Raw Data'!$B:$Q,16,FALSE)</f>
        <v>30.1341888751803</v>
      </c>
    </row>
    <row r="43" spans="1:13" x14ac:dyDescent="0.35">
      <c r="A43" s="28" t="s">
        <v>56</v>
      </c>
      <c r="B43" s="63">
        <f>VLOOKUP($A43,'YTD Raw Data'!$B:$Q,5,FALSE)</f>
        <v>49.7660230384054</v>
      </c>
      <c r="C43" s="59">
        <f>VLOOKUP($A43,'YTD Raw Data'!$B:$Q,6,FALSE)</f>
        <v>38.743969500688401</v>
      </c>
      <c r="D43" s="60">
        <f>VLOOKUP($A43,'YTD Raw Data'!$B:$Q,7,FALSE)</f>
        <v>99.882427181717503</v>
      </c>
      <c r="E43" s="60">
        <f>VLOOKUP($A43,'YTD Raw Data'!$B:$Q,8,FALSE)</f>
        <v>102.963924489699</v>
      </c>
      <c r="F43" s="60">
        <f>VLOOKUP($A43,'YTD Raw Data'!$B:$Q,9,FALSE)</f>
        <v>49.707511722572001</v>
      </c>
      <c r="G43" s="60">
        <f>VLOOKUP($A43,'YTD Raw Data'!$B:$Q,10,FALSE)</f>
        <v>39.892311501000997</v>
      </c>
      <c r="H43" s="59">
        <f>VLOOKUP($A43,'YTD Raw Data'!$B:$Q,11,FALSE)</f>
        <v>28.448436439949798</v>
      </c>
      <c r="I43" s="59">
        <f>VLOOKUP($A43,'YTD Raw Data'!$B:$Q,12,FALSE)</f>
        <v>-2.9927931780514001</v>
      </c>
      <c r="J43" s="59">
        <f>VLOOKUP($A43,'YTD Raw Data'!$B:$Q,13,FALSE)</f>
        <v>24.6042403968613</v>
      </c>
      <c r="K43" s="59">
        <f>VLOOKUP($A43,'YTD Raw Data'!$B:$Q,14,FALSE)</f>
        <v>25.285678217493899</v>
      </c>
      <c r="L43" s="59">
        <f>VLOOKUP($A43,'YTD Raw Data'!$B:$Q,15,FALSE)</f>
        <v>0.54688172606503405</v>
      </c>
      <c r="M43" s="64">
        <f>VLOOKUP($A43,'YTD Raw Data'!$B:$Q,16,FALSE)</f>
        <v>29.1508974662562</v>
      </c>
    </row>
    <row r="44" spans="1:13" x14ac:dyDescent="0.35">
      <c r="A44" s="26" t="s">
        <v>57</v>
      </c>
      <c r="B44" s="63">
        <f>VLOOKUP($A44,'YTD Raw Data'!$B:$Q,5,FALSE)</f>
        <v>56.312127764656601</v>
      </c>
      <c r="C44" s="59">
        <f>VLOOKUP($A44,'YTD Raw Data'!$B:$Q,6,FALSE)</f>
        <v>41.863368333785203</v>
      </c>
      <c r="D44" s="60">
        <f>VLOOKUP($A44,'YTD Raw Data'!$B:$Q,7,FALSE)</f>
        <v>94.106629580171898</v>
      </c>
      <c r="E44" s="60">
        <f>VLOOKUP($A44,'YTD Raw Data'!$B:$Q,8,FALSE)</f>
        <v>80.346797353611905</v>
      </c>
      <c r="F44" s="60">
        <f>VLOOKUP($A44,'YTD Raw Data'!$B:$Q,9,FALSE)</f>
        <v>52.993445484198503</v>
      </c>
      <c r="G44" s="60">
        <f>VLOOKUP($A44,'YTD Raw Data'!$B:$Q,10,FALSE)</f>
        <v>33.6358757205426</v>
      </c>
      <c r="H44" s="59">
        <f>VLOOKUP($A44,'YTD Raw Data'!$B:$Q,11,FALSE)</f>
        <v>34.514087150533001</v>
      </c>
      <c r="I44" s="59">
        <f>VLOOKUP($A44,'YTD Raw Data'!$B:$Q,12,FALSE)</f>
        <v>17.125551583595701</v>
      </c>
      <c r="J44" s="59">
        <f>VLOOKUP($A44,'YTD Raw Data'!$B:$Q,13,FALSE)</f>
        <v>57.550366532700501</v>
      </c>
      <c r="K44" s="59">
        <f>VLOOKUP($A44,'YTD Raw Data'!$B:$Q,14,FALSE)</f>
        <v>58.393124268096798</v>
      </c>
      <c r="L44" s="59">
        <f>VLOOKUP($A44,'YTD Raw Data'!$B:$Q,15,FALSE)</f>
        <v>0.53491321787652102</v>
      </c>
      <c r="M44" s="64">
        <f>VLOOKUP($A44,'YTD Raw Data'!$B:$Q,16,FALSE)</f>
        <v>35.233620782607098</v>
      </c>
    </row>
    <row r="45" spans="1:13" x14ac:dyDescent="0.35">
      <c r="A45" s="26" t="s">
        <v>58</v>
      </c>
      <c r="B45" s="63">
        <f>VLOOKUP($A45,'YTD Raw Data'!$B:$Q,5,FALSE)</f>
        <v>57.725311006681501</v>
      </c>
      <c r="C45" s="59">
        <f>VLOOKUP($A45,'YTD Raw Data'!$B:$Q,6,FALSE)</f>
        <v>45.7552679007877</v>
      </c>
      <c r="D45" s="60">
        <f>VLOOKUP($A45,'YTD Raw Data'!$B:$Q,7,FALSE)</f>
        <v>85.5211604978102</v>
      </c>
      <c r="E45" s="60">
        <f>VLOOKUP($A45,'YTD Raw Data'!$B:$Q,8,FALSE)</f>
        <v>79.252388925134497</v>
      </c>
      <c r="F45" s="60">
        <f>VLOOKUP($A45,'YTD Raw Data'!$B:$Q,9,FALSE)</f>
        <v>49.3673558738842</v>
      </c>
      <c r="G45" s="60">
        <f>VLOOKUP($A45,'YTD Raw Data'!$B:$Q,10,FALSE)</f>
        <v>36.262142870469503</v>
      </c>
      <c r="H45" s="59">
        <f>VLOOKUP($A45,'YTD Raw Data'!$B:$Q,11,FALSE)</f>
        <v>26.161016326795</v>
      </c>
      <c r="I45" s="59">
        <f>VLOOKUP($A45,'YTD Raw Data'!$B:$Q,12,FALSE)</f>
        <v>7.9098834214290497</v>
      </c>
      <c r="J45" s="59">
        <f>VLOOKUP($A45,'YTD Raw Data'!$B:$Q,13,FALSE)</f>
        <v>36.1402056415345</v>
      </c>
      <c r="K45" s="59">
        <f>VLOOKUP($A45,'YTD Raw Data'!$B:$Q,14,FALSE)</f>
        <v>37.747907824831898</v>
      </c>
      <c r="L45" s="59">
        <f>VLOOKUP($A45,'YTD Raw Data'!$B:$Q,15,FALSE)</f>
        <v>1.1809165233160801</v>
      </c>
      <c r="M45" s="64">
        <f>VLOOKUP($A45,'YTD Raw Data'!$B:$Q,16,FALSE)</f>
        <v>27.650872614581601</v>
      </c>
    </row>
    <row r="46" spans="1:13" x14ac:dyDescent="0.35">
      <c r="A46" s="28" t="s">
        <v>59</v>
      </c>
      <c r="B46" s="63">
        <f>VLOOKUP($A46,'YTD Raw Data'!$B:$Q,5,FALSE)</f>
        <v>52.001048790492</v>
      </c>
      <c r="C46" s="59">
        <f>VLOOKUP($A46,'YTD Raw Data'!$B:$Q,6,FALSE)</f>
        <v>38.426523726836002</v>
      </c>
      <c r="D46" s="60">
        <f>VLOOKUP($A46,'YTD Raw Data'!$B:$Q,7,FALSE)</f>
        <v>97.193186769798203</v>
      </c>
      <c r="E46" s="60">
        <f>VLOOKUP($A46,'YTD Raw Data'!$B:$Q,8,FALSE)</f>
        <v>83.448836680142193</v>
      </c>
      <c r="F46" s="60">
        <f>VLOOKUP($A46,'YTD Raw Data'!$B:$Q,9,FALSE)</f>
        <v>50.541476473196802</v>
      </c>
      <c r="G46" s="60">
        <f>VLOOKUP($A46,'YTD Raw Data'!$B:$Q,10,FALSE)</f>
        <v>32.066487026663502</v>
      </c>
      <c r="H46" s="59">
        <f>VLOOKUP($A46,'YTD Raw Data'!$B:$Q,11,FALSE)</f>
        <v>35.325925290962402</v>
      </c>
      <c r="I46" s="59">
        <f>VLOOKUP($A46,'YTD Raw Data'!$B:$Q,12,FALSE)</f>
        <v>16.470391483512</v>
      </c>
      <c r="J46" s="59">
        <f>VLOOKUP($A46,'YTD Raw Data'!$B:$Q,13,FALSE)</f>
        <v>57.614634965068902</v>
      </c>
      <c r="K46" s="59">
        <f>VLOOKUP($A46,'YTD Raw Data'!$B:$Q,14,FALSE)</f>
        <v>60.741393276750401</v>
      </c>
      <c r="L46" s="59">
        <f>VLOOKUP($A46,'YTD Raw Data'!$B:$Q,15,FALSE)</f>
        <v>1.98379948180224</v>
      </c>
      <c r="M46" s="64">
        <f>VLOOKUP($A46,'YTD Raw Data'!$B:$Q,16,FALSE)</f>
        <v>38.010520295628602</v>
      </c>
    </row>
    <row r="47" spans="1:13" x14ac:dyDescent="0.35">
      <c r="A47" s="26" t="s">
        <v>60</v>
      </c>
      <c r="B47" s="63">
        <f>VLOOKUP($A47,'YTD Raw Data'!$B:$Q,5,FALSE)</f>
        <v>50.771210435713598</v>
      </c>
      <c r="C47" s="59">
        <f>VLOOKUP($A47,'YTD Raw Data'!$B:$Q,6,FALSE)</f>
        <v>37.479104806575499</v>
      </c>
      <c r="D47" s="60">
        <f>VLOOKUP($A47,'YTD Raw Data'!$B:$Q,7,FALSE)</f>
        <v>82.708174936758994</v>
      </c>
      <c r="E47" s="60">
        <f>VLOOKUP($A47,'YTD Raw Data'!$B:$Q,8,FALSE)</f>
        <v>74.728555579783404</v>
      </c>
      <c r="F47" s="60">
        <f>VLOOKUP($A47,'YTD Raw Data'!$B:$Q,9,FALSE)</f>
        <v>41.991941544680103</v>
      </c>
      <c r="G47" s="60">
        <f>VLOOKUP($A47,'YTD Raw Data'!$B:$Q,10,FALSE)</f>
        <v>28.007593666186999</v>
      </c>
      <c r="H47" s="59">
        <f>VLOOKUP($A47,'YTD Raw Data'!$B:$Q,11,FALSE)</f>
        <v>35.465376501751599</v>
      </c>
      <c r="I47" s="59">
        <f>VLOOKUP($A47,'YTD Raw Data'!$B:$Q,12,FALSE)</f>
        <v>10.678139427512701</v>
      </c>
      <c r="J47" s="59">
        <f>VLOOKUP($A47,'YTD Raw Data'!$B:$Q,13,FALSE)</f>
        <v>49.930558280613802</v>
      </c>
      <c r="K47" s="59">
        <f>VLOOKUP($A47,'YTD Raw Data'!$B:$Q,14,FALSE)</f>
        <v>51.198912710361597</v>
      </c>
      <c r="L47" s="59">
        <f>VLOOKUP($A47,'YTD Raw Data'!$B:$Q,15,FALSE)</f>
        <v>0.84596125319154702</v>
      </c>
      <c r="M47" s="64">
        <f>VLOOKUP($A47,'YTD Raw Data'!$B:$Q,16,FALSE)</f>
        <v>36.611361098446501</v>
      </c>
    </row>
    <row r="48" spans="1:13" ht="15.6" thickBot="1" x14ac:dyDescent="0.4">
      <c r="A48" s="26" t="s">
        <v>61</v>
      </c>
      <c r="B48" s="66">
        <f>VLOOKUP($A48,'YTD Raw Data'!$B:$Q,5,FALSE)</f>
        <v>53.415005164853497</v>
      </c>
      <c r="C48" s="67">
        <f>VLOOKUP($A48,'YTD Raw Data'!$B:$Q,6,FALSE)</f>
        <v>40.528255484595498</v>
      </c>
      <c r="D48" s="68">
        <f>VLOOKUP($A48,'YTD Raw Data'!$B:$Q,7,FALSE)</f>
        <v>95.051441161281204</v>
      </c>
      <c r="E48" s="68">
        <f>VLOOKUP($A48,'YTD Raw Data'!$B:$Q,8,FALSE)</f>
        <v>82.279261699734107</v>
      </c>
      <c r="F48" s="68">
        <f>VLOOKUP($A48,'YTD Raw Data'!$B:$Q,9,FALSE)</f>
        <v>50.771732205566103</v>
      </c>
      <c r="G48" s="68">
        <f>VLOOKUP($A48,'YTD Raw Data'!$B:$Q,10,FALSE)</f>
        <v>33.3463493925072</v>
      </c>
      <c r="H48" s="67">
        <f>VLOOKUP($A48,'YTD Raw Data'!$B:$Q,11,FALSE)</f>
        <v>31.796951352017199</v>
      </c>
      <c r="I48" s="67">
        <f>VLOOKUP($A48,'YTD Raw Data'!$B:$Q,12,FALSE)</f>
        <v>15.5229631351788</v>
      </c>
      <c r="J48" s="67">
        <f>VLOOKUP($A48,'YTD Raw Data'!$B:$Q,13,FALSE)</f>
        <v>52.255743523680401</v>
      </c>
      <c r="K48" s="67">
        <f>VLOOKUP($A48,'YTD Raw Data'!$B:$Q,14,FALSE)</f>
        <v>55.803308926079801</v>
      </c>
      <c r="L48" s="67">
        <f>VLOOKUP($A48,'YTD Raw Data'!$B:$Q,15,FALSE)</f>
        <v>2.3300043205579799</v>
      </c>
      <c r="M48" s="69">
        <f>VLOOKUP($A48,'YTD Raw Data'!$B:$Q,16,FALSE)</f>
        <v>34.867826012882901</v>
      </c>
    </row>
    <row r="57" spans="6:6" x14ac:dyDescent="0.35">
      <c r="F57" s="58"/>
    </row>
  </sheetData>
  <sheetProtection algorithmName="SHA-512" hashValue="wSxVV9fsT+ichclt9ikyfvFmsiZI/9PY4xM/7tTUwz5PNnkuNFxaBrTHIWLv5wk2OHee4AaTwkxam4y4cBiR+w==" saltValue="nJN++IGIcCmLUBfSzwvr5A==" spinCount="100000" sheet="1" objects="1" scenarios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Q54"/>
  <sheetViews>
    <sheetView workbookViewId="0">
      <selection activeCell="F1" sqref="F1"/>
    </sheetView>
  </sheetViews>
  <sheetFormatPr defaultRowHeight="13.2" x14ac:dyDescent="0.25"/>
  <cols>
    <col min="1" max="1" width="43.33203125" style="32" bestFit="1" customWidth="1"/>
    <col min="2" max="2" width="21.6640625" style="32" customWidth="1"/>
    <col min="3" max="11" width="8.88671875" style="32"/>
    <col min="12" max="12" width="12.109375" style="32" customWidth="1"/>
    <col min="13" max="16384" width="8.88671875" style="32"/>
  </cols>
  <sheetData>
    <row r="1" spans="1:17" ht="24.6" x14ac:dyDescent="0.4">
      <c r="A1" s="54" t="s">
        <v>78</v>
      </c>
      <c r="B1" s="56"/>
      <c r="C1" s="55" t="s">
        <v>74</v>
      </c>
      <c r="D1" s="57"/>
      <c r="E1" s="2"/>
      <c r="F1" s="2" t="s">
        <v>79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24.6" x14ac:dyDescent="0.4">
      <c r="A2" s="33"/>
      <c r="B2" s="2"/>
      <c r="C2" s="30"/>
      <c r="D2" s="31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34"/>
      <c r="B3" s="2"/>
      <c r="C3" s="34"/>
      <c r="D3" s="35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3"/>
      <c r="B6" s="36"/>
      <c r="C6" s="111" t="s">
        <v>0</v>
      </c>
      <c r="D6" s="112"/>
      <c r="E6" s="37"/>
      <c r="F6" s="113" t="s">
        <v>79</v>
      </c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17" x14ac:dyDescent="0.25">
      <c r="A7" s="5"/>
      <c r="B7" s="38"/>
      <c r="C7" s="4"/>
      <c r="D7" s="19"/>
      <c r="E7" s="39"/>
      <c r="F7" s="114" t="s">
        <v>1</v>
      </c>
      <c r="G7" s="115"/>
      <c r="H7" s="114" t="s">
        <v>2</v>
      </c>
      <c r="I7" s="115"/>
      <c r="J7" s="114" t="s">
        <v>3</v>
      </c>
      <c r="K7" s="115"/>
      <c r="L7" s="75" t="s">
        <v>80</v>
      </c>
      <c r="M7" s="76"/>
      <c r="N7" s="76"/>
      <c r="O7" s="76"/>
      <c r="P7" s="76"/>
      <c r="Q7" s="77"/>
    </row>
    <row r="8" spans="1:17" x14ac:dyDescent="0.25">
      <c r="A8" s="7"/>
      <c r="B8" s="40"/>
      <c r="C8" s="6" t="s">
        <v>5</v>
      </c>
      <c r="D8" s="6" t="s">
        <v>6</v>
      </c>
      <c r="E8" s="41"/>
      <c r="F8" s="78">
        <v>2021</v>
      </c>
      <c r="G8" s="79">
        <v>2020</v>
      </c>
      <c r="H8" s="78">
        <v>2021</v>
      </c>
      <c r="I8" s="79">
        <v>2020</v>
      </c>
      <c r="J8" s="78">
        <v>2021</v>
      </c>
      <c r="K8" s="79">
        <v>2020</v>
      </c>
      <c r="L8" s="78" t="s">
        <v>7</v>
      </c>
      <c r="M8" s="80" t="s">
        <v>2</v>
      </c>
      <c r="N8" s="80" t="s">
        <v>3</v>
      </c>
      <c r="O8" s="81" t="s">
        <v>8</v>
      </c>
      <c r="P8" s="81" t="s">
        <v>9</v>
      </c>
      <c r="Q8" s="82" t="s">
        <v>10</v>
      </c>
    </row>
    <row r="9" spans="1:17" x14ac:dyDescent="0.25">
      <c r="A9" s="42" t="s">
        <v>11</v>
      </c>
      <c r="B9" s="52" t="s">
        <v>11</v>
      </c>
      <c r="C9" s="43" t="s">
        <v>12</v>
      </c>
      <c r="D9" s="44" t="s">
        <v>13</v>
      </c>
      <c r="E9" s="21"/>
      <c r="F9" s="86">
        <v>61.635635655202201</v>
      </c>
      <c r="G9" s="87">
        <v>48.311912971335403</v>
      </c>
      <c r="H9" s="88">
        <v>133.108439389555</v>
      </c>
      <c r="I9" s="89">
        <v>99.376190846087098</v>
      </c>
      <c r="J9" s="88">
        <v>82.042232728472001</v>
      </c>
      <c r="K9" s="89">
        <v>48.010538835789902</v>
      </c>
      <c r="L9" s="86">
        <v>27.578545051138899</v>
      </c>
      <c r="M9" s="87">
        <v>33.943994287034201</v>
      </c>
      <c r="N9" s="87">
        <v>70.883799094778894</v>
      </c>
      <c r="O9" s="87">
        <v>79.615801398254604</v>
      </c>
      <c r="P9" s="87">
        <v>5.1099064684491502</v>
      </c>
      <c r="Q9" s="87">
        <v>34.097689377060398</v>
      </c>
    </row>
    <row r="10" spans="1:17" x14ac:dyDescent="0.25">
      <c r="A10" s="45"/>
      <c r="B10" s="52"/>
      <c r="C10" s="46"/>
      <c r="D10" s="47"/>
      <c r="E10" s="1"/>
      <c r="F10" s="90"/>
      <c r="G10" s="90"/>
      <c r="H10" s="90"/>
      <c r="I10" s="90"/>
      <c r="J10" s="83"/>
      <c r="K10" s="83"/>
      <c r="L10" s="90"/>
      <c r="M10" s="90"/>
      <c r="N10" s="90"/>
      <c r="O10" s="90"/>
      <c r="P10" s="90"/>
      <c r="Q10" s="90"/>
    </row>
    <row r="11" spans="1:17" x14ac:dyDescent="0.25">
      <c r="A11" s="42" t="s">
        <v>14</v>
      </c>
      <c r="B11" s="52" t="s">
        <v>14</v>
      </c>
      <c r="C11" s="43" t="s">
        <v>12</v>
      </c>
      <c r="D11" s="44" t="s">
        <v>13</v>
      </c>
      <c r="E11" s="21"/>
      <c r="F11" s="86">
        <v>61.677311083069299</v>
      </c>
      <c r="G11" s="87">
        <v>47.756239092495598</v>
      </c>
      <c r="H11" s="88">
        <v>112.496196357885</v>
      </c>
      <c r="I11" s="89">
        <v>89.334094388999105</v>
      </c>
      <c r="J11" s="88">
        <v>69.384628984273704</v>
      </c>
      <c r="K11" s="89">
        <v>42.662603707526102</v>
      </c>
      <c r="L11" s="86">
        <v>29.1502686457595</v>
      </c>
      <c r="M11" s="87">
        <v>25.927505200902001</v>
      </c>
      <c r="N11" s="87">
        <v>62.635711265867897</v>
      </c>
      <c r="O11" s="87">
        <v>65.322180737301395</v>
      </c>
      <c r="P11" s="87">
        <v>1.65183246073298</v>
      </c>
      <c r="Q11" s="87">
        <v>31.283614706373999</v>
      </c>
    </row>
    <row r="12" spans="1:17" x14ac:dyDescent="0.25">
      <c r="A12" s="45"/>
      <c r="B12" s="52"/>
      <c r="C12" s="46"/>
      <c r="D12" s="47"/>
      <c r="E12" s="1"/>
      <c r="F12" s="91"/>
      <c r="G12" s="91"/>
      <c r="H12" s="92"/>
      <c r="I12" s="92"/>
      <c r="J12" s="92"/>
      <c r="K12" s="92"/>
      <c r="L12" s="91"/>
      <c r="M12" s="91"/>
      <c r="N12" s="91"/>
      <c r="O12" s="91"/>
      <c r="P12" s="91"/>
      <c r="Q12" s="91"/>
    </row>
    <row r="13" spans="1:17" x14ac:dyDescent="0.25">
      <c r="A13" s="48" t="s">
        <v>15</v>
      </c>
      <c r="B13" s="52"/>
      <c r="C13" s="8"/>
      <c r="D13" s="20"/>
      <c r="E13" s="1"/>
      <c r="F13" s="93"/>
      <c r="G13" s="93"/>
      <c r="H13" s="94"/>
      <c r="I13" s="94"/>
      <c r="J13" s="94"/>
      <c r="K13" s="94"/>
      <c r="L13" s="93"/>
      <c r="M13" s="93"/>
      <c r="N13" s="93"/>
      <c r="O13" s="93"/>
      <c r="P13" s="93"/>
      <c r="Q13" s="93"/>
    </row>
    <row r="14" spans="1:17" x14ac:dyDescent="0.25">
      <c r="A14" s="42" t="s">
        <v>16</v>
      </c>
      <c r="B14" s="52" t="s">
        <v>16</v>
      </c>
      <c r="C14" s="43" t="s">
        <v>12</v>
      </c>
      <c r="D14" s="44" t="s">
        <v>13</v>
      </c>
      <c r="E14" s="21"/>
      <c r="F14" s="86">
        <v>63.201792191933301</v>
      </c>
      <c r="G14" s="87">
        <v>56.969123110774397</v>
      </c>
      <c r="H14" s="88">
        <v>121.87427953916099</v>
      </c>
      <c r="I14" s="89">
        <v>94.942086865682498</v>
      </c>
      <c r="J14" s="88">
        <v>77.026728889756797</v>
      </c>
      <c r="K14" s="89">
        <v>54.087674350448999</v>
      </c>
      <c r="L14" s="86">
        <v>10.9404335907359</v>
      </c>
      <c r="M14" s="87">
        <v>28.3669693416165</v>
      </c>
      <c r="N14" s="87">
        <v>42.410872374876398</v>
      </c>
      <c r="O14" s="87">
        <v>43.0273029446194</v>
      </c>
      <c r="P14" s="87">
        <v>0.432853587274104</v>
      </c>
      <c r="Q14" s="87">
        <v>11.4206432372709</v>
      </c>
    </row>
    <row r="15" spans="1:17" x14ac:dyDescent="0.25">
      <c r="A15" s="49" t="s">
        <v>17</v>
      </c>
      <c r="B15" s="52" t="s">
        <v>50</v>
      </c>
      <c r="C15" s="50" t="s">
        <v>12</v>
      </c>
      <c r="D15" s="51" t="s">
        <v>13</v>
      </c>
      <c r="E15" s="21"/>
      <c r="F15" s="95">
        <v>68.705262225371996</v>
      </c>
      <c r="G15" s="96">
        <v>49.267821864301901</v>
      </c>
      <c r="H15" s="97">
        <v>97.317426952444094</v>
      </c>
      <c r="I15" s="98">
        <v>74.431099190669997</v>
      </c>
      <c r="J15" s="97">
        <v>66.862193378661701</v>
      </c>
      <c r="K15" s="98">
        <v>36.670581360901203</v>
      </c>
      <c r="L15" s="95">
        <v>39.452607453616402</v>
      </c>
      <c r="M15" s="96">
        <v>30.748340425748999</v>
      </c>
      <c r="N15" s="96">
        <v>82.3319699260379</v>
      </c>
      <c r="O15" s="96">
        <v>86.233839435833602</v>
      </c>
      <c r="P15" s="96">
        <v>2.1399809980545599</v>
      </c>
      <c r="Q15" s="96">
        <v>42.436866754415497</v>
      </c>
    </row>
    <row r="16" spans="1:17" x14ac:dyDescent="0.25">
      <c r="A16" s="49" t="s">
        <v>18</v>
      </c>
      <c r="B16" s="52" t="s">
        <v>18</v>
      </c>
      <c r="C16" s="50" t="s">
        <v>12</v>
      </c>
      <c r="D16" s="51" t="s">
        <v>13</v>
      </c>
      <c r="E16" s="21"/>
      <c r="F16" s="99">
        <v>61.554427898447599</v>
      </c>
      <c r="G16" s="100">
        <v>49.2807615182044</v>
      </c>
      <c r="H16" s="101">
        <v>111.765787801664</v>
      </c>
      <c r="I16" s="102">
        <v>88.763413913918797</v>
      </c>
      <c r="J16" s="101">
        <v>68.796791267507601</v>
      </c>
      <c r="K16" s="102">
        <v>43.743286326335003</v>
      </c>
      <c r="L16" s="99">
        <v>24.905593992717101</v>
      </c>
      <c r="M16" s="100">
        <v>25.914251011180301</v>
      </c>
      <c r="N16" s="100">
        <v>57.273943146995599</v>
      </c>
      <c r="O16" s="100">
        <v>60.241519421978097</v>
      </c>
      <c r="P16" s="100">
        <v>1.88688362204343</v>
      </c>
      <c r="Q16" s="100">
        <v>27.262417188781701</v>
      </c>
    </row>
    <row r="17" spans="1:17" x14ac:dyDescent="0.25">
      <c r="A17" s="49" t="s">
        <v>19</v>
      </c>
      <c r="B17" s="52" t="s">
        <v>19</v>
      </c>
      <c r="C17" s="50" t="s">
        <v>12</v>
      </c>
      <c r="D17" s="51" t="s">
        <v>13</v>
      </c>
      <c r="E17" s="21"/>
      <c r="F17" s="95">
        <v>52.357668838179798</v>
      </c>
      <c r="G17" s="96">
        <v>35.6038077573142</v>
      </c>
      <c r="H17" s="97">
        <v>133.51293932660499</v>
      </c>
      <c r="I17" s="98">
        <v>99.188043385114796</v>
      </c>
      <c r="J17" s="97">
        <v>69.904262628743993</v>
      </c>
      <c r="K17" s="98">
        <v>35.314720285077698</v>
      </c>
      <c r="L17" s="95">
        <v>47.056374405413699</v>
      </c>
      <c r="M17" s="96">
        <v>34.605880678801398</v>
      </c>
      <c r="N17" s="96">
        <v>97.946527862722604</v>
      </c>
      <c r="O17" s="96">
        <v>119.311367671052</v>
      </c>
      <c r="P17" s="96">
        <v>10.793237971391401</v>
      </c>
      <c r="Q17" s="96">
        <v>62.928518847090302</v>
      </c>
    </row>
    <row r="18" spans="1:17" x14ac:dyDescent="0.25">
      <c r="A18" s="45"/>
      <c r="B18" s="52"/>
      <c r="C18" s="46"/>
      <c r="D18" s="47"/>
      <c r="E18" s="1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</row>
    <row r="19" spans="1:17" x14ac:dyDescent="0.25">
      <c r="A19" s="48" t="s">
        <v>20</v>
      </c>
      <c r="B19" s="52"/>
      <c r="C19" s="8"/>
      <c r="D19" s="20"/>
      <c r="E19" s="1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1:17" x14ac:dyDescent="0.25">
      <c r="A20" s="42" t="s">
        <v>21</v>
      </c>
      <c r="B20" s="52" t="s">
        <v>21</v>
      </c>
      <c r="C20" s="43" t="s">
        <v>12</v>
      </c>
      <c r="D20" s="44" t="s">
        <v>13</v>
      </c>
      <c r="E20" s="21"/>
      <c r="F20" s="86">
        <v>48.170945354086598</v>
      </c>
      <c r="G20" s="87">
        <v>24.168745602251601</v>
      </c>
      <c r="H20" s="88">
        <v>139.00459298787899</v>
      </c>
      <c r="I20" s="89">
        <v>115.730656379853</v>
      </c>
      <c r="J20" s="88">
        <v>66.959826527862006</v>
      </c>
      <c r="K20" s="89">
        <v>27.9706479242627</v>
      </c>
      <c r="L20" s="86">
        <v>99.310904036322299</v>
      </c>
      <c r="M20" s="87">
        <v>20.1104334288366</v>
      </c>
      <c r="N20" s="87">
        <v>139.393190708959</v>
      </c>
      <c r="O20" s="87">
        <v>127.26503827235101</v>
      </c>
      <c r="P20" s="87">
        <v>-5.0662061024755296</v>
      </c>
      <c r="Q20" s="87">
        <v>89.213402853134994</v>
      </c>
    </row>
    <row r="21" spans="1:17" x14ac:dyDescent="0.25">
      <c r="A21" s="49" t="s">
        <v>22</v>
      </c>
      <c r="B21" s="52" t="s">
        <v>22</v>
      </c>
      <c r="C21" s="50" t="s">
        <v>12</v>
      </c>
      <c r="D21" s="51" t="s">
        <v>13</v>
      </c>
      <c r="E21" s="21"/>
      <c r="F21" s="95">
        <v>64.712809420812306</v>
      </c>
      <c r="G21" s="96">
        <v>55.676890403516502</v>
      </c>
      <c r="H21" s="97">
        <v>119.653705054406</v>
      </c>
      <c r="I21" s="98">
        <v>106.05859397315599</v>
      </c>
      <c r="J21" s="97">
        <v>77.431274116798804</v>
      </c>
      <c r="K21" s="98">
        <v>59.050127129945103</v>
      </c>
      <c r="L21" s="95">
        <v>16.2292091957869</v>
      </c>
      <c r="M21" s="96">
        <v>12.818490771893799</v>
      </c>
      <c r="N21" s="96">
        <v>31.128039650794101</v>
      </c>
      <c r="O21" s="96">
        <v>34.7418810161886</v>
      </c>
      <c r="P21" s="96">
        <v>2.7559638464957699</v>
      </c>
      <c r="Q21" s="96">
        <v>19.432444180290702</v>
      </c>
    </row>
    <row r="22" spans="1:17" x14ac:dyDescent="0.25">
      <c r="A22" s="49" t="s">
        <v>23</v>
      </c>
      <c r="B22" s="52" t="s">
        <v>23</v>
      </c>
      <c r="C22" s="50" t="s">
        <v>12</v>
      </c>
      <c r="D22" s="51" t="s">
        <v>13</v>
      </c>
      <c r="E22" s="21"/>
      <c r="F22" s="99">
        <v>54.794025536015397</v>
      </c>
      <c r="G22" s="100">
        <v>37.422296891875597</v>
      </c>
      <c r="H22" s="101">
        <v>122.93653323074599</v>
      </c>
      <c r="I22" s="102">
        <v>94.4358710663588</v>
      </c>
      <c r="J22" s="101">
        <v>67.361875411547402</v>
      </c>
      <c r="K22" s="102">
        <v>35.340072042881701</v>
      </c>
      <c r="L22" s="99">
        <v>46.4207974575476</v>
      </c>
      <c r="M22" s="100">
        <v>30.179911343604601</v>
      </c>
      <c r="N22" s="100">
        <v>90.610464318834303</v>
      </c>
      <c r="O22" s="100">
        <v>89.901365027596597</v>
      </c>
      <c r="P22" s="100">
        <v>-0.37201488059522297</v>
      </c>
      <c r="Q22" s="100">
        <v>45.876090302719298</v>
      </c>
    </row>
    <row r="23" spans="1:17" x14ac:dyDescent="0.25">
      <c r="A23" s="49" t="s">
        <v>24</v>
      </c>
      <c r="B23" s="52" t="s">
        <v>24</v>
      </c>
      <c r="C23" s="50" t="s">
        <v>12</v>
      </c>
      <c r="D23" s="51" t="s">
        <v>13</v>
      </c>
      <c r="E23" s="21"/>
      <c r="F23" s="95">
        <v>51.838364478517803</v>
      </c>
      <c r="G23" s="96">
        <v>34.266829865360997</v>
      </c>
      <c r="H23" s="97">
        <v>118.208073006531</v>
      </c>
      <c r="I23" s="98">
        <v>96.170923465256905</v>
      </c>
      <c r="J23" s="97">
        <v>61.277131728158402</v>
      </c>
      <c r="K23" s="98">
        <v>32.954726723786202</v>
      </c>
      <c r="L23" s="95">
        <v>51.278553289573601</v>
      </c>
      <c r="M23" s="96">
        <v>22.914565803494799</v>
      </c>
      <c r="N23" s="96">
        <v>85.943376929688</v>
      </c>
      <c r="O23" s="96">
        <v>89.9945300623055</v>
      </c>
      <c r="P23" s="96">
        <v>2.1787025703794298</v>
      </c>
      <c r="Q23" s="96">
        <v>54.574463018526401</v>
      </c>
    </row>
    <row r="24" spans="1:17" x14ac:dyDescent="0.25">
      <c r="A24" s="49" t="s">
        <v>25</v>
      </c>
      <c r="B24" s="52" t="s">
        <v>25</v>
      </c>
      <c r="C24" s="50" t="s">
        <v>12</v>
      </c>
      <c r="D24" s="51" t="s">
        <v>13</v>
      </c>
      <c r="E24" s="21"/>
      <c r="F24" s="99">
        <v>65.398104265402793</v>
      </c>
      <c r="G24" s="100">
        <v>53.430729231150103</v>
      </c>
      <c r="H24" s="101">
        <v>87.004262748508296</v>
      </c>
      <c r="I24" s="102">
        <v>74.486178592393401</v>
      </c>
      <c r="J24" s="101">
        <v>56.899138467614499</v>
      </c>
      <c r="K24" s="102">
        <v>39.7985083983327</v>
      </c>
      <c r="L24" s="99">
        <v>22.397925700171101</v>
      </c>
      <c r="M24" s="100">
        <v>16.805915396219799</v>
      </c>
      <c r="N24" s="100">
        <v>42.968017540069901</v>
      </c>
      <c r="O24" s="100">
        <v>49.393347534751797</v>
      </c>
      <c r="P24" s="100">
        <v>4.4942429119722602</v>
      </c>
      <c r="Q24" s="100">
        <v>27.898785800352201</v>
      </c>
    </row>
    <row r="25" spans="1:17" x14ac:dyDescent="0.25">
      <c r="A25" s="49" t="s">
        <v>26</v>
      </c>
      <c r="B25" s="52" t="s">
        <v>26</v>
      </c>
      <c r="C25" s="50" t="s">
        <v>12</v>
      </c>
      <c r="D25" s="51" t="s">
        <v>13</v>
      </c>
      <c r="E25" s="21"/>
      <c r="F25" s="95">
        <v>63.938649533887599</v>
      </c>
      <c r="G25" s="96">
        <v>38.8254680120952</v>
      </c>
      <c r="H25" s="97">
        <v>102.021054931089</v>
      </c>
      <c r="I25" s="98">
        <v>79.584991117917298</v>
      </c>
      <c r="J25" s="97">
        <v>65.230884763164497</v>
      </c>
      <c r="K25" s="98">
        <v>30.899245268915799</v>
      </c>
      <c r="L25" s="95">
        <v>64.682237736242698</v>
      </c>
      <c r="M25" s="96">
        <v>28.191325396933301</v>
      </c>
      <c r="N25" s="96">
        <v>111.10834324741801</v>
      </c>
      <c r="O25" s="96">
        <v>127.74138262467299</v>
      </c>
      <c r="P25" s="96">
        <v>7.8789114259504602</v>
      </c>
      <c r="Q25" s="96">
        <v>77.657405381754501</v>
      </c>
    </row>
    <row r="26" spans="1:17" x14ac:dyDescent="0.25">
      <c r="A26" s="49" t="s">
        <v>27</v>
      </c>
      <c r="B26" s="52" t="s">
        <v>27</v>
      </c>
      <c r="C26" s="50" t="s">
        <v>12</v>
      </c>
      <c r="D26" s="51" t="s">
        <v>13</v>
      </c>
      <c r="E26" s="21"/>
      <c r="F26" s="99">
        <v>42.409707351891498</v>
      </c>
      <c r="G26" s="100">
        <v>29.387032116720199</v>
      </c>
      <c r="H26" s="101">
        <v>132.12758538665199</v>
      </c>
      <c r="I26" s="102">
        <v>92.902985533912798</v>
      </c>
      <c r="J26" s="101">
        <v>56.034922293599799</v>
      </c>
      <c r="K26" s="102">
        <v>27.301430196242901</v>
      </c>
      <c r="L26" s="99">
        <v>44.314360100902299</v>
      </c>
      <c r="M26" s="100">
        <v>42.221032647461101</v>
      </c>
      <c r="N26" s="100">
        <v>105.245373194078</v>
      </c>
      <c r="O26" s="100">
        <v>101.05493486568599</v>
      </c>
      <c r="P26" s="100">
        <v>-2.0416724933575701</v>
      </c>
      <c r="Q26" s="100">
        <v>41.367933506757097</v>
      </c>
    </row>
    <row r="27" spans="1:17" x14ac:dyDescent="0.25">
      <c r="A27" s="49" t="s">
        <v>28</v>
      </c>
      <c r="B27" s="52" t="s">
        <v>28</v>
      </c>
      <c r="C27" s="50" t="s">
        <v>12</v>
      </c>
      <c r="D27" s="51" t="s">
        <v>13</v>
      </c>
      <c r="E27" s="21"/>
      <c r="F27" s="95">
        <v>67.304447304447294</v>
      </c>
      <c r="G27" s="96">
        <v>64.276663146779299</v>
      </c>
      <c r="H27" s="97">
        <v>167.09814976841</v>
      </c>
      <c r="I27" s="98">
        <v>129.34369284175699</v>
      </c>
      <c r="J27" s="97">
        <v>112.46448615758599</v>
      </c>
      <c r="K27" s="98">
        <v>83.137809749501301</v>
      </c>
      <c r="L27" s="95">
        <v>4.7105496916569596</v>
      </c>
      <c r="M27" s="96">
        <v>29.189252368758801</v>
      </c>
      <c r="N27" s="96">
        <v>35.274776297869302</v>
      </c>
      <c r="O27" s="96">
        <v>38.738781921125202</v>
      </c>
      <c r="P27" s="96">
        <v>2.5607180570221701</v>
      </c>
      <c r="Q27" s="96">
        <v>7.3918916452183998</v>
      </c>
    </row>
    <row r="28" spans="1:17" x14ac:dyDescent="0.25">
      <c r="A28" s="49" t="s">
        <v>29</v>
      </c>
      <c r="B28" s="52" t="s">
        <v>29</v>
      </c>
      <c r="C28" s="50" t="s">
        <v>12</v>
      </c>
      <c r="D28" s="51" t="s">
        <v>13</v>
      </c>
      <c r="E28" s="21"/>
      <c r="F28" s="99">
        <v>66.469278978503993</v>
      </c>
      <c r="G28" s="100">
        <v>56.6415320167564</v>
      </c>
      <c r="H28" s="101">
        <v>105.489185025951</v>
      </c>
      <c r="I28" s="102">
        <v>86.280579705857406</v>
      </c>
      <c r="J28" s="101">
        <v>70.117900687049698</v>
      </c>
      <c r="K28" s="102">
        <v>48.870642178336297</v>
      </c>
      <c r="L28" s="99">
        <v>17.350778857535602</v>
      </c>
      <c r="M28" s="100">
        <v>22.2629534775708</v>
      </c>
      <c r="N28" s="100">
        <v>43.476528160155802</v>
      </c>
      <c r="O28" s="100">
        <v>46.593343224317202</v>
      </c>
      <c r="P28" s="100">
        <v>2.17235188509874</v>
      </c>
      <c r="Q28" s="100">
        <v>19.900050714225301</v>
      </c>
    </row>
    <row r="29" spans="1:17" x14ac:dyDescent="0.25">
      <c r="A29" s="49" t="s">
        <v>30</v>
      </c>
      <c r="B29" s="52" t="s">
        <v>30</v>
      </c>
      <c r="C29" s="50" t="s">
        <v>12</v>
      </c>
      <c r="D29" s="51" t="s">
        <v>13</v>
      </c>
      <c r="E29" s="21"/>
      <c r="F29" s="95">
        <v>65.080874006810404</v>
      </c>
      <c r="G29" s="96">
        <v>62.068772714565199</v>
      </c>
      <c r="H29" s="97">
        <v>81.574766677567197</v>
      </c>
      <c r="I29" s="98">
        <v>64.386817765666706</v>
      </c>
      <c r="J29" s="97">
        <v>53.089571122777102</v>
      </c>
      <c r="K29" s="98">
        <v>39.964107577112998</v>
      </c>
      <c r="L29" s="95">
        <v>4.8528449339523201</v>
      </c>
      <c r="M29" s="96">
        <v>26.694825910569701</v>
      </c>
      <c r="N29" s="96">
        <v>32.843129351350498</v>
      </c>
      <c r="O29" s="96">
        <v>30.874807893251099</v>
      </c>
      <c r="P29" s="96">
        <v>-1.48168856583729</v>
      </c>
      <c r="Q29" s="96">
        <v>3.2992523196108401</v>
      </c>
    </row>
    <row r="30" spans="1:17" x14ac:dyDescent="0.25">
      <c r="A30" s="49" t="s">
        <v>31</v>
      </c>
      <c r="B30" s="52" t="s">
        <v>31</v>
      </c>
      <c r="C30" s="50" t="s">
        <v>12</v>
      </c>
      <c r="D30" s="51" t="s">
        <v>13</v>
      </c>
      <c r="E30" s="21"/>
      <c r="F30" s="99">
        <v>74.728966521106202</v>
      </c>
      <c r="G30" s="100">
        <v>70.862299854439499</v>
      </c>
      <c r="H30" s="101">
        <v>89.528963603356502</v>
      </c>
      <c r="I30" s="102">
        <v>74.237957411302602</v>
      </c>
      <c r="J30" s="101">
        <v>66.904069237845704</v>
      </c>
      <c r="K30" s="102">
        <v>52.606723986608401</v>
      </c>
      <c r="L30" s="99">
        <v>5.45659211542569</v>
      </c>
      <c r="M30" s="100">
        <v>20.5972884023959</v>
      </c>
      <c r="N30" s="100">
        <v>27.1777905327782</v>
      </c>
      <c r="O30" s="100">
        <v>27.1777905327782</v>
      </c>
      <c r="P30" s="100">
        <v>0</v>
      </c>
      <c r="Q30" s="100">
        <v>5.45659211542569</v>
      </c>
    </row>
    <row r="31" spans="1:17" x14ac:dyDescent="0.25">
      <c r="A31" s="49" t="s">
        <v>32</v>
      </c>
      <c r="B31" s="52" t="s">
        <v>32</v>
      </c>
      <c r="C31" s="50" t="s">
        <v>12</v>
      </c>
      <c r="D31" s="51" t="s">
        <v>13</v>
      </c>
      <c r="E31" s="21"/>
      <c r="F31" s="95">
        <v>61.225508785235697</v>
      </c>
      <c r="G31" s="96">
        <v>37.261182714177401</v>
      </c>
      <c r="H31" s="97">
        <v>124.744997367633</v>
      </c>
      <c r="I31" s="98">
        <v>92.604328127914201</v>
      </c>
      <c r="J31" s="97">
        <v>76.375759322462301</v>
      </c>
      <c r="K31" s="98">
        <v>34.505467904978502</v>
      </c>
      <c r="L31" s="95">
        <v>64.314453609493697</v>
      </c>
      <c r="M31" s="96">
        <v>34.7075238160824</v>
      </c>
      <c r="N31" s="96">
        <v>121.343931729274</v>
      </c>
      <c r="O31" s="96">
        <v>121.26002576576801</v>
      </c>
      <c r="P31" s="96">
        <v>-3.7907505686125803E-2</v>
      </c>
      <c r="Q31" s="96">
        <v>64.252166098648601</v>
      </c>
    </row>
    <row r="32" spans="1:17" x14ac:dyDescent="0.25">
      <c r="A32" s="49" t="s">
        <v>33</v>
      </c>
      <c r="B32" s="52" t="s">
        <v>33</v>
      </c>
      <c r="C32" s="50" t="s">
        <v>12</v>
      </c>
      <c r="D32" s="51" t="s">
        <v>13</v>
      </c>
      <c r="E32" s="21"/>
      <c r="F32" s="99">
        <v>65.235886371808704</v>
      </c>
      <c r="G32" s="100">
        <v>48.139057012627902</v>
      </c>
      <c r="H32" s="101">
        <v>93.938669779132496</v>
      </c>
      <c r="I32" s="102">
        <v>72.187024656768699</v>
      </c>
      <c r="J32" s="101">
        <v>61.281723876303403</v>
      </c>
      <c r="K32" s="102">
        <v>34.750152955241703</v>
      </c>
      <c r="L32" s="99">
        <v>35.515505330102002</v>
      </c>
      <c r="M32" s="100">
        <v>30.132347503983301</v>
      </c>
      <c r="N32" s="100">
        <v>76.349508317947496</v>
      </c>
      <c r="O32" s="100">
        <v>83.2279693014316</v>
      </c>
      <c r="P32" s="100">
        <v>3.9004707464694</v>
      </c>
      <c r="Q32" s="100">
        <v>40.801247972432797</v>
      </c>
    </row>
    <row r="33" spans="1:17" x14ac:dyDescent="0.25">
      <c r="A33" s="49" t="s">
        <v>34</v>
      </c>
      <c r="B33" s="52" t="s">
        <v>34</v>
      </c>
      <c r="C33" s="50" t="s">
        <v>12</v>
      </c>
      <c r="D33" s="51" t="s">
        <v>13</v>
      </c>
      <c r="E33" s="21"/>
      <c r="F33" s="95">
        <v>71.759676487579398</v>
      </c>
      <c r="G33" s="96">
        <v>52.212593876371997</v>
      </c>
      <c r="H33" s="97">
        <v>90.653424805178005</v>
      </c>
      <c r="I33" s="98">
        <v>71.437415328612502</v>
      </c>
      <c r="J33" s="97">
        <v>65.052604365106802</v>
      </c>
      <c r="K33" s="98">
        <v>37.299327541305601</v>
      </c>
      <c r="L33" s="95">
        <v>37.437486169506499</v>
      </c>
      <c r="M33" s="96">
        <v>26.899082768003002</v>
      </c>
      <c r="N33" s="96">
        <v>74.406909328504696</v>
      </c>
      <c r="O33" s="96">
        <v>74.406909328504696</v>
      </c>
      <c r="P33" s="96">
        <v>0</v>
      </c>
      <c r="Q33" s="96">
        <v>37.437486169506499</v>
      </c>
    </row>
    <row r="34" spans="1:17" x14ac:dyDescent="0.25">
      <c r="A34" s="49" t="s">
        <v>35</v>
      </c>
      <c r="B34" s="52" t="s">
        <v>35</v>
      </c>
      <c r="C34" s="50" t="s">
        <v>12</v>
      </c>
      <c r="D34" s="51" t="s">
        <v>13</v>
      </c>
      <c r="E34" s="21"/>
      <c r="F34" s="99">
        <v>80.906029402240705</v>
      </c>
      <c r="G34" s="100">
        <v>62.200531208499299</v>
      </c>
      <c r="H34" s="101">
        <v>84.269240225891906</v>
      </c>
      <c r="I34" s="102">
        <v>67.520204068364706</v>
      </c>
      <c r="J34" s="101">
        <v>68.178896274205002</v>
      </c>
      <c r="K34" s="102">
        <v>41.9979256035856</v>
      </c>
      <c r="L34" s="99">
        <v>30.072891389045601</v>
      </c>
      <c r="M34" s="100">
        <v>24.8059619911228</v>
      </c>
      <c r="N34" s="100">
        <v>62.338723387766798</v>
      </c>
      <c r="O34" s="100">
        <v>66.445699059130604</v>
      </c>
      <c r="P34" s="100">
        <v>2.52988047808764</v>
      </c>
      <c r="Q34" s="100">
        <v>33.363580075581197</v>
      </c>
    </row>
    <row r="35" spans="1:17" x14ac:dyDescent="0.25">
      <c r="A35" s="49" t="s">
        <v>77</v>
      </c>
      <c r="B35" s="53" t="s">
        <v>48</v>
      </c>
      <c r="C35" s="50" t="s">
        <v>12</v>
      </c>
      <c r="D35" s="51" t="s">
        <v>13</v>
      </c>
      <c r="E35" s="21"/>
      <c r="F35" s="95">
        <v>62.2527782045373</v>
      </c>
      <c r="G35" s="96">
        <v>51.043267566631997</v>
      </c>
      <c r="H35" s="97">
        <v>109.22135948207</v>
      </c>
      <c r="I35" s="98">
        <v>92.058293549612102</v>
      </c>
      <c r="J35" s="97">
        <v>67.993330670353799</v>
      </c>
      <c r="K35" s="98">
        <v>46.989561093803999</v>
      </c>
      <c r="L35" s="95">
        <v>21.960801438254901</v>
      </c>
      <c r="M35" s="96">
        <v>18.6436933280857</v>
      </c>
      <c r="N35" s="96">
        <v>44.698799238878699</v>
      </c>
      <c r="O35" s="96">
        <v>46.704748324900599</v>
      </c>
      <c r="P35" s="96">
        <v>1.38629283489096</v>
      </c>
      <c r="Q35" s="96">
        <v>23.651535289969001</v>
      </c>
    </row>
    <row r="36" spans="1:17" x14ac:dyDescent="0.25">
      <c r="A36" s="49" t="s">
        <v>36</v>
      </c>
      <c r="B36" s="52" t="s">
        <v>36</v>
      </c>
      <c r="C36" s="50" t="s">
        <v>12</v>
      </c>
      <c r="D36" s="51" t="s">
        <v>13</v>
      </c>
      <c r="E36" s="21"/>
      <c r="F36" s="99">
        <v>61.088103938286601</v>
      </c>
      <c r="G36" s="100">
        <v>43.571470570941301</v>
      </c>
      <c r="H36" s="101">
        <v>94.546224625434306</v>
      </c>
      <c r="I36" s="102">
        <v>75.681912229089605</v>
      </c>
      <c r="J36" s="101">
        <v>57.756495968911302</v>
      </c>
      <c r="K36" s="102">
        <v>32.975722114423398</v>
      </c>
      <c r="L36" s="99">
        <v>40.202070615967301</v>
      </c>
      <c r="M36" s="100">
        <v>24.925787206911899</v>
      </c>
      <c r="N36" s="100">
        <v>75.148540397387706</v>
      </c>
      <c r="O36" s="100">
        <v>77.558416239863604</v>
      </c>
      <c r="P36" s="100">
        <v>1.3759040395131401</v>
      </c>
      <c r="Q36" s="100">
        <v>42.131116569053397</v>
      </c>
    </row>
    <row r="37" spans="1:17" x14ac:dyDescent="0.25">
      <c r="A37" s="49" t="s">
        <v>37</v>
      </c>
      <c r="B37" s="52" t="s">
        <v>37</v>
      </c>
      <c r="C37" s="50" t="s">
        <v>12</v>
      </c>
      <c r="D37" s="51" t="s">
        <v>13</v>
      </c>
      <c r="E37" s="21"/>
      <c r="F37" s="95">
        <v>66.5390625</v>
      </c>
      <c r="G37" s="96">
        <v>54.375661375661302</v>
      </c>
      <c r="H37" s="97">
        <v>155.81426676059601</v>
      </c>
      <c r="I37" s="98">
        <v>109.84399322110799</v>
      </c>
      <c r="J37" s="97">
        <v>103.67735234375</v>
      </c>
      <c r="K37" s="98">
        <v>59.728397795414402</v>
      </c>
      <c r="L37" s="95">
        <v>22.369201250364799</v>
      </c>
      <c r="M37" s="96">
        <v>41.850511977430301</v>
      </c>
      <c r="N37" s="96">
        <v>73.581338476334594</v>
      </c>
      <c r="O37" s="96">
        <v>76.336597817228807</v>
      </c>
      <c r="P37" s="96">
        <v>1.5873015873015801</v>
      </c>
      <c r="Q37" s="96">
        <v>24.3115695241802</v>
      </c>
    </row>
    <row r="38" spans="1:17" x14ac:dyDescent="0.25">
      <c r="A38" s="49" t="s">
        <v>38</v>
      </c>
      <c r="B38" s="52" t="s">
        <v>49</v>
      </c>
      <c r="C38" s="50" t="s">
        <v>12</v>
      </c>
      <c r="D38" s="51" t="s">
        <v>13</v>
      </c>
      <c r="E38" s="21"/>
      <c r="F38" s="99">
        <v>59.528683530730603</v>
      </c>
      <c r="G38" s="100">
        <v>50.915578499848102</v>
      </c>
      <c r="H38" s="101">
        <v>109.164644860195</v>
      </c>
      <c r="I38" s="102">
        <v>86.836648276821805</v>
      </c>
      <c r="J38" s="101">
        <v>64.984275966271795</v>
      </c>
      <c r="K38" s="102">
        <v>44.2133818200222</v>
      </c>
      <c r="L38" s="99">
        <v>16.916443423908301</v>
      </c>
      <c r="M38" s="100">
        <v>25.712642100367098</v>
      </c>
      <c r="N38" s="100">
        <v>46.978750077976102</v>
      </c>
      <c r="O38" s="100">
        <v>52.624912205174397</v>
      </c>
      <c r="P38" s="100">
        <v>3.8414819313695698</v>
      </c>
      <c r="Q38" s="100">
        <v>21.407767472837701</v>
      </c>
    </row>
    <row r="39" spans="1:17" x14ac:dyDescent="0.25">
      <c r="A39" s="49" t="s">
        <v>39</v>
      </c>
      <c r="B39" s="52" t="s">
        <v>39</v>
      </c>
      <c r="C39" s="50" t="s">
        <v>12</v>
      </c>
      <c r="D39" s="51" t="s">
        <v>13</v>
      </c>
      <c r="E39" s="21"/>
      <c r="F39" s="95">
        <v>62.883172561629102</v>
      </c>
      <c r="G39" s="96">
        <v>51.950994972027402</v>
      </c>
      <c r="H39" s="97">
        <v>103.008187531958</v>
      </c>
      <c r="I39" s="98">
        <v>80.492637131951994</v>
      </c>
      <c r="J39" s="97">
        <v>64.774816318327893</v>
      </c>
      <c r="K39" s="98">
        <v>41.816725869272702</v>
      </c>
      <c r="L39" s="95">
        <v>21.0432496923071</v>
      </c>
      <c r="M39" s="96">
        <v>27.9721862797171</v>
      </c>
      <c r="N39" s="96">
        <v>54.901692975262399</v>
      </c>
      <c r="O39" s="96">
        <v>63.754158539389401</v>
      </c>
      <c r="P39" s="96">
        <v>5.7148927129806601</v>
      </c>
      <c r="Q39" s="96">
        <v>27.9607415485278</v>
      </c>
    </row>
    <row r="40" spans="1:17" x14ac:dyDescent="0.25">
      <c r="A40" s="49" t="s">
        <v>40</v>
      </c>
      <c r="B40" s="52" t="s">
        <v>40</v>
      </c>
      <c r="C40" s="50" t="s">
        <v>12</v>
      </c>
      <c r="D40" s="51" t="s">
        <v>13</v>
      </c>
      <c r="E40" s="21"/>
      <c r="F40" s="99">
        <v>55.468536917981602</v>
      </c>
      <c r="G40" s="100">
        <v>40.689449632425898</v>
      </c>
      <c r="H40" s="101">
        <v>114.07111934532099</v>
      </c>
      <c r="I40" s="102">
        <v>74.479979165649297</v>
      </c>
      <c r="J40" s="101">
        <v>63.273580946814697</v>
      </c>
      <c r="K40" s="102">
        <v>30.305493608848199</v>
      </c>
      <c r="L40" s="99">
        <v>36.3216691773044</v>
      </c>
      <c r="M40" s="100">
        <v>53.1567551752646</v>
      </c>
      <c r="N40" s="100">
        <v>108.78584511271799</v>
      </c>
      <c r="O40" s="100">
        <v>112.934182985015</v>
      </c>
      <c r="P40" s="100">
        <v>1.98688654877806</v>
      </c>
      <c r="Q40" s="100">
        <v>39.030226085258001</v>
      </c>
    </row>
    <row r="41" spans="1:17" x14ac:dyDescent="0.25">
      <c r="A41" s="49" t="s">
        <v>41</v>
      </c>
      <c r="B41" s="52" t="s">
        <v>41</v>
      </c>
      <c r="C41" s="50" t="s">
        <v>12</v>
      </c>
      <c r="D41" s="51" t="s">
        <v>13</v>
      </c>
      <c r="E41" s="21"/>
      <c r="F41" s="95">
        <v>59.699333107267996</v>
      </c>
      <c r="G41" s="96">
        <v>52.622932245637799</v>
      </c>
      <c r="H41" s="97">
        <v>111.581029044229</v>
      </c>
      <c r="I41" s="98">
        <v>92.682416191193795</v>
      </c>
      <c r="J41" s="97">
        <v>66.613130213631706</v>
      </c>
      <c r="K41" s="98">
        <v>48.772205075911998</v>
      </c>
      <c r="L41" s="95">
        <v>13.4473708697916</v>
      </c>
      <c r="M41" s="96">
        <v>20.390720947595099</v>
      </c>
      <c r="N41" s="96">
        <v>36.5801076862342</v>
      </c>
      <c r="O41" s="96">
        <v>36.905077351021298</v>
      </c>
      <c r="P41" s="96">
        <v>0.23793337865397601</v>
      </c>
      <c r="Q41" s="96">
        <v>13.717300032296199</v>
      </c>
    </row>
    <row r="42" spans="1:17" x14ac:dyDescent="0.25">
      <c r="B42" s="52"/>
      <c r="C42" s="50" t="s">
        <v>12</v>
      </c>
      <c r="D42" s="51" t="s">
        <v>62</v>
      </c>
    </row>
    <row r="43" spans="1:17" x14ac:dyDescent="0.25">
      <c r="B43" s="52"/>
      <c r="C43" s="50" t="s">
        <v>12</v>
      </c>
      <c r="D43" s="51" t="s">
        <v>63</v>
      </c>
    </row>
    <row r="44" spans="1:17" x14ac:dyDescent="0.25">
      <c r="A44" s="42" t="s">
        <v>52</v>
      </c>
      <c r="B44" s="52" t="s">
        <v>52</v>
      </c>
      <c r="C44" s="50" t="s">
        <v>12</v>
      </c>
      <c r="D44" s="51" t="s">
        <v>64</v>
      </c>
      <c r="F44" s="86">
        <v>67.664099258426702</v>
      </c>
      <c r="G44" s="87">
        <v>49.780427912303303</v>
      </c>
      <c r="H44" s="88">
        <v>106.116648210633</v>
      </c>
      <c r="I44" s="89">
        <v>82.167193228497197</v>
      </c>
      <c r="J44" s="88">
        <v>71.802874174958404</v>
      </c>
      <c r="K44" s="89">
        <v>40.903180392674997</v>
      </c>
      <c r="L44" s="86">
        <v>35.925105701438603</v>
      </c>
      <c r="M44" s="87">
        <v>29.147222925742799</v>
      </c>
      <c r="N44" s="87">
        <v>75.5434992722885</v>
      </c>
      <c r="O44" s="87">
        <v>75.427517970532804</v>
      </c>
      <c r="P44" s="87">
        <v>-6.6069835816457895E-2</v>
      </c>
      <c r="Q44" s="87">
        <v>35.835300207268297</v>
      </c>
    </row>
    <row r="45" spans="1:17" x14ac:dyDescent="0.25">
      <c r="A45" s="49" t="s">
        <v>53</v>
      </c>
      <c r="B45" s="52" t="s">
        <v>53</v>
      </c>
      <c r="C45" s="50" t="s">
        <v>12</v>
      </c>
      <c r="D45" s="51" t="s">
        <v>65</v>
      </c>
      <c r="F45" s="95">
        <v>62.678460583488501</v>
      </c>
      <c r="G45" s="96">
        <v>64.286157666045895</v>
      </c>
      <c r="H45" s="97">
        <v>120.796407031443</v>
      </c>
      <c r="I45" s="98">
        <v>100.54051223869</v>
      </c>
      <c r="J45" s="84">
        <v>75.713328367473594</v>
      </c>
      <c r="K45" s="85">
        <v>64.633632216014803</v>
      </c>
      <c r="L45" s="95">
        <v>-2.5008448800270302</v>
      </c>
      <c r="M45" s="96">
        <v>20.1469978038939</v>
      </c>
      <c r="N45" s="96">
        <v>17.142307760809</v>
      </c>
      <c r="O45" s="96">
        <v>17.142307760809</v>
      </c>
      <c r="P45" s="96">
        <v>0</v>
      </c>
      <c r="Q45" s="96">
        <v>-2.5008448800270302</v>
      </c>
    </row>
    <row r="46" spans="1:17" x14ac:dyDescent="0.25">
      <c r="A46" s="49" t="s">
        <v>54</v>
      </c>
      <c r="B46" s="52" t="s">
        <v>54</v>
      </c>
      <c r="C46" s="50" t="s">
        <v>12</v>
      </c>
      <c r="D46" s="51" t="s">
        <v>66</v>
      </c>
      <c r="F46" s="99">
        <v>65.298360655737696</v>
      </c>
      <c r="G46" s="100">
        <v>59.2612021857923</v>
      </c>
      <c r="H46" s="101">
        <v>130.826575952333</v>
      </c>
      <c r="I46" s="102">
        <v>110.260175936854</v>
      </c>
      <c r="J46" s="101">
        <v>85.427609398907094</v>
      </c>
      <c r="K46" s="102">
        <v>65.341505792349693</v>
      </c>
      <c r="L46" s="99">
        <v>10.1873709058719</v>
      </c>
      <c r="M46" s="100">
        <v>18.652609467317401</v>
      </c>
      <c r="N46" s="100">
        <v>30.740190883248701</v>
      </c>
      <c r="O46" s="100">
        <v>30.740190883248701</v>
      </c>
      <c r="P46" s="100">
        <v>0</v>
      </c>
      <c r="Q46" s="100">
        <v>10.1873709058719</v>
      </c>
    </row>
    <row r="47" spans="1:17" x14ac:dyDescent="0.25">
      <c r="A47" s="49" t="s">
        <v>55</v>
      </c>
      <c r="B47" s="52" t="s">
        <v>55</v>
      </c>
      <c r="C47" s="50" t="s">
        <v>12</v>
      </c>
      <c r="D47" s="51" t="s">
        <v>67</v>
      </c>
      <c r="F47" s="95">
        <v>63.155835846814703</v>
      </c>
      <c r="G47" s="96">
        <v>56.912882942165602</v>
      </c>
      <c r="H47" s="97">
        <v>122.21666072348501</v>
      </c>
      <c r="I47" s="98">
        <v>95.246872484816507</v>
      </c>
      <c r="J47" s="97">
        <v>77.186953623983101</v>
      </c>
      <c r="K47" s="98">
        <v>54.207741043357402</v>
      </c>
      <c r="L47" s="95">
        <v>10.969314119956</v>
      </c>
      <c r="M47" s="96">
        <v>28.315668047755</v>
      </c>
      <c r="N47" s="96">
        <v>42.391016741033397</v>
      </c>
      <c r="O47" s="96">
        <v>42.383208503660001</v>
      </c>
      <c r="P47" s="96">
        <v>-5.4836586970826899E-3</v>
      </c>
      <c r="Q47" s="96">
        <v>10.963228941511201</v>
      </c>
    </row>
    <row r="48" spans="1:17" x14ac:dyDescent="0.25">
      <c r="A48" s="49" t="s">
        <v>56</v>
      </c>
      <c r="B48" s="52" t="s">
        <v>56</v>
      </c>
      <c r="C48" s="50" t="s">
        <v>12</v>
      </c>
      <c r="D48" s="51" t="s">
        <v>68</v>
      </c>
      <c r="F48" s="99">
        <v>57.601845915477902</v>
      </c>
      <c r="G48" s="100">
        <v>38.743999249067997</v>
      </c>
      <c r="H48" s="101">
        <v>112.89837808852501</v>
      </c>
      <c r="I48" s="102">
        <v>91.436422604822198</v>
      </c>
      <c r="J48" s="101">
        <v>65.031549787626204</v>
      </c>
      <c r="K48" s="102">
        <v>35.426126887386999</v>
      </c>
      <c r="L48" s="99">
        <v>48.672948151741103</v>
      </c>
      <c r="M48" s="100">
        <v>23.471998217230599</v>
      </c>
      <c r="N48" s="100">
        <v>83.569459891421999</v>
      </c>
      <c r="O48" s="100">
        <v>84.293162806755504</v>
      </c>
      <c r="P48" s="100">
        <v>0.39423927910531797</v>
      </c>
      <c r="Q48" s="100">
        <v>49.259075310759101</v>
      </c>
    </row>
    <row r="49" spans="1:17" x14ac:dyDescent="0.25">
      <c r="A49" s="49" t="s">
        <v>57</v>
      </c>
      <c r="B49" s="52" t="s">
        <v>57</v>
      </c>
      <c r="C49" s="50" t="s">
        <v>12</v>
      </c>
      <c r="D49" s="51" t="s">
        <v>69</v>
      </c>
      <c r="F49" s="95">
        <v>63.998204723434498</v>
      </c>
      <c r="G49" s="96">
        <v>51.399498187900697</v>
      </c>
      <c r="H49" s="97">
        <v>103.897542501172</v>
      </c>
      <c r="I49" s="98">
        <v>85.0889115486371</v>
      </c>
      <c r="J49" s="97">
        <v>66.492561952518002</v>
      </c>
      <c r="K49" s="98">
        <v>43.7352735495462</v>
      </c>
      <c r="L49" s="95">
        <v>24.511341510527501</v>
      </c>
      <c r="M49" s="96">
        <v>22.104679223431699</v>
      </c>
      <c r="N49" s="96">
        <v>52.034174148221197</v>
      </c>
      <c r="O49" s="96">
        <v>52.147200204645898</v>
      </c>
      <c r="P49" s="96">
        <v>7.4342533221819496E-2</v>
      </c>
      <c r="Q49" s="96">
        <v>24.603906395954901</v>
      </c>
    </row>
    <row r="50" spans="1:17" x14ac:dyDescent="0.25">
      <c r="A50" s="49" t="s">
        <v>58</v>
      </c>
      <c r="B50" s="52" t="s">
        <v>58</v>
      </c>
      <c r="C50" s="50" t="s">
        <v>12</v>
      </c>
      <c r="D50" s="51" t="s">
        <v>70</v>
      </c>
      <c r="F50" s="99">
        <v>64.033004967584404</v>
      </c>
      <c r="G50" s="100">
        <v>56.9900309960626</v>
      </c>
      <c r="H50" s="101">
        <v>93.794681270709503</v>
      </c>
      <c r="I50" s="102">
        <v>79.222252568757398</v>
      </c>
      <c r="J50" s="101">
        <v>60.059552917403302</v>
      </c>
      <c r="K50" s="102">
        <v>45.148786294713901</v>
      </c>
      <c r="L50" s="99">
        <v>12.3582560816791</v>
      </c>
      <c r="M50" s="100">
        <v>18.3943629844462</v>
      </c>
      <c r="N50" s="100">
        <v>33.025841548336899</v>
      </c>
      <c r="O50" s="100">
        <v>32.357201982876497</v>
      </c>
      <c r="P50" s="100">
        <v>-0.50263885398341202</v>
      </c>
      <c r="Q50" s="100">
        <v>11.793499830954399</v>
      </c>
    </row>
    <row r="51" spans="1:17" x14ac:dyDescent="0.25">
      <c r="A51" s="49" t="s">
        <v>59</v>
      </c>
      <c r="B51" s="52" t="s">
        <v>59</v>
      </c>
      <c r="C51" s="50" t="s">
        <v>12</v>
      </c>
      <c r="D51" s="51" t="s">
        <v>71</v>
      </c>
      <c r="F51" s="95">
        <v>56.477669739445197</v>
      </c>
      <c r="G51" s="96">
        <v>43.864009082881203</v>
      </c>
      <c r="H51" s="97">
        <v>120.19901530848</v>
      </c>
      <c r="I51" s="98">
        <v>86.310996424223205</v>
      </c>
      <c r="J51" s="97">
        <v>67.885602895988498</v>
      </c>
      <c r="K51" s="98">
        <v>37.859463311046603</v>
      </c>
      <c r="L51" s="95">
        <v>28.756287718093301</v>
      </c>
      <c r="M51" s="96">
        <v>39.262689909979997</v>
      </c>
      <c r="N51" s="96">
        <v>79.309469704449995</v>
      </c>
      <c r="O51" s="96">
        <v>79.128508968025699</v>
      </c>
      <c r="P51" s="96">
        <v>-0.100920903242084</v>
      </c>
      <c r="Q51" s="96">
        <v>28.626345709547198</v>
      </c>
    </row>
    <row r="52" spans="1:17" x14ac:dyDescent="0.25">
      <c r="A52" s="49" t="s">
        <v>60</v>
      </c>
      <c r="B52" s="52" t="s">
        <v>60</v>
      </c>
      <c r="C52" s="50" t="s">
        <v>12</v>
      </c>
      <c r="D52" s="51" t="s">
        <v>72</v>
      </c>
      <c r="F52" s="99">
        <v>59.315339038841302</v>
      </c>
      <c r="G52" s="100">
        <v>48.665788896203601</v>
      </c>
      <c r="H52" s="101">
        <v>88.183247132815296</v>
      </c>
      <c r="I52" s="102">
        <v>77.451271587680907</v>
      </c>
      <c r="J52" s="101">
        <v>52.306192012288697</v>
      </c>
      <c r="K52" s="102">
        <v>37.692272328286101</v>
      </c>
      <c r="L52" s="99">
        <v>21.883031970059001</v>
      </c>
      <c r="M52" s="100">
        <v>13.856422657935299</v>
      </c>
      <c r="N52" s="100">
        <v>38.7716600281369</v>
      </c>
      <c r="O52" s="100">
        <v>38.7716600281369</v>
      </c>
      <c r="P52" s="100">
        <v>0</v>
      </c>
      <c r="Q52" s="100">
        <v>21.883031970059001</v>
      </c>
    </row>
    <row r="53" spans="1:17" x14ac:dyDescent="0.25">
      <c r="A53" s="49" t="s">
        <v>61</v>
      </c>
      <c r="B53" s="52" t="s">
        <v>61</v>
      </c>
      <c r="C53" s="50" t="s">
        <v>12</v>
      </c>
      <c r="D53" s="51" t="s">
        <v>73</v>
      </c>
      <c r="F53" s="95">
        <v>59.059690758719803</v>
      </c>
      <c r="G53" s="96">
        <v>43.559147025813601</v>
      </c>
      <c r="H53" s="97">
        <v>105.48052459740001</v>
      </c>
      <c r="I53" s="98">
        <v>87.577351692294997</v>
      </c>
      <c r="J53" s="97">
        <v>62.296471637899998</v>
      </c>
      <c r="K53" s="98">
        <v>38.147947384960702</v>
      </c>
      <c r="L53" s="95">
        <v>35.5850488158557</v>
      </c>
      <c r="M53" s="96">
        <v>20.442697294625201</v>
      </c>
      <c r="N53" s="96">
        <v>63.302289922051003</v>
      </c>
      <c r="O53" s="96">
        <v>63.104347752448497</v>
      </c>
      <c r="P53" s="96">
        <v>-0.12121212121212099</v>
      </c>
      <c r="Q53" s="96">
        <v>35.420703302139501</v>
      </c>
    </row>
    <row r="54" spans="1:17" x14ac:dyDescent="0.25">
      <c r="B54" s="21"/>
    </row>
  </sheetData>
  <sheetProtection algorithmName="SHA-512" hashValue="1SjwxDIcy5ADhG1bnJtZQB+AZ5r3a+yBpUTOhSizqjg1RIZJGpjc9lfDljpgKG7zmX9/QxwVLGffYDntFsnoMQ==" saltValue="25eOi5McxX2Kaya0QVzL4A==" spinCount="100000" sheet="1" objects="1" scenarios="1" selectLockedCells="1" selectUnlockedCells="1"/>
  <mergeCells count="5"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Q54"/>
  <sheetViews>
    <sheetView workbookViewId="0">
      <selection activeCell="F1" sqref="F1:Q1"/>
    </sheetView>
  </sheetViews>
  <sheetFormatPr defaultRowHeight="13.2" x14ac:dyDescent="0.25"/>
  <cols>
    <col min="1" max="1" width="43.33203125" style="32" bestFit="1" customWidth="1"/>
    <col min="2" max="2" width="21.6640625" style="32" customWidth="1"/>
    <col min="3" max="11" width="8.88671875" style="32"/>
    <col min="12" max="12" width="12.109375" style="32" customWidth="1"/>
    <col min="13" max="16384" width="8.88671875" style="32"/>
  </cols>
  <sheetData>
    <row r="1" spans="1:17" ht="24.6" x14ac:dyDescent="0.4">
      <c r="A1" s="54" t="s">
        <v>81</v>
      </c>
      <c r="B1" s="56"/>
      <c r="C1" s="55" t="s">
        <v>74</v>
      </c>
      <c r="D1" s="57"/>
      <c r="E1" s="2"/>
      <c r="F1" s="113" t="s">
        <v>82</v>
      </c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7" ht="24.6" x14ac:dyDescent="0.4">
      <c r="A2" s="33"/>
      <c r="B2" s="2"/>
      <c r="C2" s="30"/>
      <c r="D2" s="31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34"/>
      <c r="B3" s="2"/>
      <c r="C3" s="34"/>
      <c r="D3" s="35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3"/>
      <c r="B6" s="36"/>
      <c r="C6" s="111" t="s">
        <v>0</v>
      </c>
      <c r="D6" s="112"/>
      <c r="E6" s="37"/>
      <c r="F6" s="113" t="s">
        <v>82</v>
      </c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17" x14ac:dyDescent="0.25">
      <c r="A7" s="5"/>
      <c r="B7" s="38"/>
      <c r="C7" s="4"/>
      <c r="D7" s="19"/>
      <c r="E7" s="39"/>
      <c r="F7" s="114" t="s">
        <v>1</v>
      </c>
      <c r="G7" s="115"/>
      <c r="H7" s="114" t="s">
        <v>2</v>
      </c>
      <c r="I7" s="115"/>
      <c r="J7" s="114" t="s">
        <v>3</v>
      </c>
      <c r="K7" s="115"/>
      <c r="L7" s="75" t="s">
        <v>4</v>
      </c>
      <c r="M7" s="76"/>
      <c r="N7" s="76"/>
      <c r="O7" s="76"/>
      <c r="P7" s="76"/>
      <c r="Q7" s="77"/>
    </row>
    <row r="8" spans="1:17" x14ac:dyDescent="0.25">
      <c r="A8" s="7"/>
      <c r="B8" s="40"/>
      <c r="C8" s="6" t="s">
        <v>5</v>
      </c>
      <c r="D8" s="6" t="s">
        <v>6</v>
      </c>
      <c r="E8" s="41"/>
      <c r="F8" s="78">
        <v>2021</v>
      </c>
      <c r="G8" s="79">
        <v>2020</v>
      </c>
      <c r="H8" s="78">
        <v>2021</v>
      </c>
      <c r="I8" s="79">
        <v>2020</v>
      </c>
      <c r="J8" s="78">
        <v>2021</v>
      </c>
      <c r="K8" s="79">
        <v>2020</v>
      </c>
      <c r="L8" s="78" t="s">
        <v>7</v>
      </c>
      <c r="M8" s="80" t="s">
        <v>2</v>
      </c>
      <c r="N8" s="80" t="s">
        <v>3</v>
      </c>
      <c r="O8" s="81" t="s">
        <v>8</v>
      </c>
      <c r="P8" s="81" t="s">
        <v>9</v>
      </c>
      <c r="Q8" s="82" t="s">
        <v>10</v>
      </c>
    </row>
    <row r="9" spans="1:17" x14ac:dyDescent="0.25">
      <c r="A9" s="42" t="s">
        <v>11</v>
      </c>
      <c r="B9" s="52" t="s">
        <v>11</v>
      </c>
      <c r="C9" s="43" t="s">
        <v>12</v>
      </c>
      <c r="D9" s="44" t="s">
        <v>13</v>
      </c>
      <c r="E9" s="21"/>
      <c r="F9" s="86">
        <v>57.566823698067701</v>
      </c>
      <c r="G9" s="87">
        <v>44.778180219267597</v>
      </c>
      <c r="H9" s="88">
        <v>121.73597409519201</v>
      </c>
      <c r="I9" s="89">
        <v>106.24617111414599</v>
      </c>
      <c r="J9" s="88">
        <v>70.079533584504802</v>
      </c>
      <c r="K9" s="89">
        <v>47.575101977564003</v>
      </c>
      <c r="L9" s="86">
        <v>28.5599892987549</v>
      </c>
      <c r="M9" s="87">
        <v>14.5791634828932</v>
      </c>
      <c r="N9" s="87">
        <v>47.302960312210402</v>
      </c>
      <c r="O9" s="87">
        <v>55.234294930389602</v>
      </c>
      <c r="P9" s="87">
        <v>5.3843687875441502</v>
      </c>
      <c r="Q9" s="87">
        <v>35.482133235827199</v>
      </c>
    </row>
    <row r="10" spans="1:17" x14ac:dyDescent="0.25">
      <c r="A10" s="45"/>
      <c r="B10" s="52"/>
      <c r="C10" s="46"/>
      <c r="D10" s="47"/>
      <c r="E10" s="1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</row>
    <row r="11" spans="1:17" x14ac:dyDescent="0.25">
      <c r="A11" s="42" t="s">
        <v>14</v>
      </c>
      <c r="B11" s="52" t="s">
        <v>14</v>
      </c>
      <c r="C11" s="43" t="s">
        <v>12</v>
      </c>
      <c r="D11" s="44" t="s">
        <v>13</v>
      </c>
      <c r="E11" s="21"/>
      <c r="F11" s="86">
        <v>56.739025018473598</v>
      </c>
      <c r="G11" s="87">
        <v>43.491491524153602</v>
      </c>
      <c r="H11" s="88">
        <v>103.786782153112</v>
      </c>
      <c r="I11" s="89">
        <v>91.537311955060304</v>
      </c>
      <c r="J11" s="88">
        <v>58.887608291723303</v>
      </c>
      <c r="K11" s="89">
        <v>39.810942270373097</v>
      </c>
      <c r="L11" s="86">
        <v>30.460057887328901</v>
      </c>
      <c r="M11" s="87">
        <v>13.3819422227148</v>
      </c>
      <c r="N11" s="87">
        <v>47.918147457531603</v>
      </c>
      <c r="O11" s="87">
        <v>52.424124595467902</v>
      </c>
      <c r="P11" s="87">
        <v>3.04626390702331</v>
      </c>
      <c r="Q11" s="87">
        <v>34.434215543832401</v>
      </c>
    </row>
    <row r="12" spans="1:17" x14ac:dyDescent="0.25">
      <c r="A12" s="45"/>
      <c r="B12" s="52"/>
      <c r="C12" s="46"/>
      <c r="D12" s="47"/>
      <c r="E12" s="1"/>
      <c r="F12" s="91"/>
      <c r="G12" s="91"/>
      <c r="H12" s="92"/>
      <c r="I12" s="92"/>
      <c r="J12" s="92"/>
      <c r="K12" s="92"/>
      <c r="L12" s="91"/>
      <c r="M12" s="91"/>
      <c r="N12" s="91"/>
      <c r="O12" s="91"/>
      <c r="P12" s="91"/>
      <c r="Q12" s="91"/>
    </row>
    <row r="13" spans="1:17" x14ac:dyDescent="0.25">
      <c r="A13" s="48" t="s">
        <v>15</v>
      </c>
      <c r="B13" s="52"/>
      <c r="C13" s="8"/>
      <c r="D13" s="20"/>
      <c r="E13" s="1"/>
      <c r="F13" s="93"/>
      <c r="G13" s="93"/>
      <c r="H13" s="94"/>
      <c r="I13" s="94"/>
      <c r="J13" s="94"/>
      <c r="K13" s="94"/>
      <c r="L13" s="93"/>
      <c r="M13" s="93"/>
      <c r="N13" s="93"/>
      <c r="O13" s="93"/>
      <c r="P13" s="93"/>
      <c r="Q13" s="93"/>
    </row>
    <row r="14" spans="1:17" x14ac:dyDescent="0.25">
      <c r="A14" s="42" t="s">
        <v>16</v>
      </c>
      <c r="B14" s="52" t="s">
        <v>16</v>
      </c>
      <c r="C14" s="43" t="s">
        <v>12</v>
      </c>
      <c r="D14" s="44" t="s">
        <v>13</v>
      </c>
      <c r="E14" s="21"/>
      <c r="F14" s="86">
        <v>63.6330523911098</v>
      </c>
      <c r="G14" s="87">
        <v>49.967377044013901</v>
      </c>
      <c r="H14" s="88">
        <v>121.849912767207</v>
      </c>
      <c r="I14" s="89">
        <v>92.471911095603403</v>
      </c>
      <c r="J14" s="88">
        <v>77.536818829678694</v>
      </c>
      <c r="K14" s="89">
        <v>46.2057884769455</v>
      </c>
      <c r="L14" s="86">
        <v>27.349194925838201</v>
      </c>
      <c r="M14" s="87">
        <v>31.769649100504601</v>
      </c>
      <c r="N14" s="87">
        <v>67.807587286094602</v>
      </c>
      <c r="O14" s="87">
        <v>72.535388569851904</v>
      </c>
      <c r="P14" s="87">
        <v>2.81739423122557</v>
      </c>
      <c r="Q14" s="87">
        <v>30.937123797190999</v>
      </c>
    </row>
    <row r="15" spans="1:17" x14ac:dyDescent="0.25">
      <c r="A15" s="49" t="s">
        <v>17</v>
      </c>
      <c r="B15" s="52" t="s">
        <v>50</v>
      </c>
      <c r="C15" s="50" t="s">
        <v>12</v>
      </c>
      <c r="D15" s="51" t="s">
        <v>13</v>
      </c>
      <c r="E15" s="21"/>
      <c r="F15" s="95">
        <v>62.653137331350202</v>
      </c>
      <c r="G15" s="96">
        <v>47.366166285391202</v>
      </c>
      <c r="H15" s="97">
        <v>88.414657386450003</v>
      </c>
      <c r="I15" s="98">
        <v>78.928099153805604</v>
      </c>
      <c r="J15" s="97">
        <v>55.394556713375302</v>
      </c>
      <c r="K15" s="98">
        <v>37.385214691089999</v>
      </c>
      <c r="L15" s="95">
        <v>32.274030694930403</v>
      </c>
      <c r="M15" s="96">
        <v>12.0192407195289</v>
      </c>
      <c r="N15" s="96">
        <v>48.172364853577598</v>
      </c>
      <c r="O15" s="96">
        <v>56.359760094490099</v>
      </c>
      <c r="P15" s="96">
        <v>5.5255885596501901</v>
      </c>
      <c r="Q15" s="96">
        <v>39.582949402397603</v>
      </c>
    </row>
    <row r="16" spans="1:17" x14ac:dyDescent="0.25">
      <c r="A16" s="49" t="s">
        <v>18</v>
      </c>
      <c r="B16" s="52" t="s">
        <v>18</v>
      </c>
      <c r="C16" s="50" t="s">
        <v>12</v>
      </c>
      <c r="D16" s="51" t="s">
        <v>13</v>
      </c>
      <c r="E16" s="21"/>
      <c r="F16" s="99">
        <v>55.871868407120303</v>
      </c>
      <c r="G16" s="100">
        <v>41.599488018350797</v>
      </c>
      <c r="H16" s="101">
        <v>98.800284512096695</v>
      </c>
      <c r="I16" s="102">
        <v>85.292241141099097</v>
      </c>
      <c r="J16" s="101">
        <v>55.201564948459101</v>
      </c>
      <c r="K16" s="102">
        <v>35.481135634074398</v>
      </c>
      <c r="L16" s="99">
        <v>34.309028953609797</v>
      </c>
      <c r="M16" s="100">
        <v>15.8373647945903</v>
      </c>
      <c r="N16" s="100">
        <v>55.580039821064901</v>
      </c>
      <c r="O16" s="100">
        <v>61.086413661165899</v>
      </c>
      <c r="P16" s="100">
        <v>3.53925467973521</v>
      </c>
      <c r="Q16" s="100">
        <v>39.062567546157403</v>
      </c>
    </row>
    <row r="17" spans="1:17" x14ac:dyDescent="0.25">
      <c r="A17" s="49" t="s">
        <v>19</v>
      </c>
      <c r="B17" s="52" t="s">
        <v>19</v>
      </c>
      <c r="C17" s="50" t="s">
        <v>12</v>
      </c>
      <c r="D17" s="51" t="s">
        <v>13</v>
      </c>
      <c r="E17" s="21"/>
      <c r="F17" s="95">
        <v>47.011768179068802</v>
      </c>
      <c r="G17" s="96">
        <v>38.271873360748202</v>
      </c>
      <c r="H17" s="97">
        <v>114.842072911023</v>
      </c>
      <c r="I17" s="98">
        <v>118.689194050616</v>
      </c>
      <c r="J17" s="97">
        <v>53.989289088967702</v>
      </c>
      <c r="K17" s="98">
        <v>45.4245780399445</v>
      </c>
      <c r="L17" s="95">
        <v>22.836339198604001</v>
      </c>
      <c r="M17" s="96">
        <v>-3.2413406884806699</v>
      </c>
      <c r="N17" s="96">
        <v>18.854794955919601</v>
      </c>
      <c r="O17" s="96">
        <v>26.449440820679101</v>
      </c>
      <c r="P17" s="96">
        <v>6.3898523131323302</v>
      </c>
      <c r="Q17" s="96">
        <v>30.685399860253099</v>
      </c>
    </row>
    <row r="18" spans="1:17" x14ac:dyDescent="0.25">
      <c r="A18" s="45"/>
      <c r="B18" s="52"/>
      <c r="C18" s="46"/>
      <c r="D18" s="47"/>
      <c r="E18" s="1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</row>
    <row r="19" spans="1:17" x14ac:dyDescent="0.25">
      <c r="A19" s="48" t="s">
        <v>20</v>
      </c>
      <c r="B19" s="52"/>
      <c r="C19" s="8"/>
      <c r="D19" s="20"/>
      <c r="E19" s="1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1:17" x14ac:dyDescent="0.25">
      <c r="A20" s="42" t="s">
        <v>21</v>
      </c>
      <c r="B20" s="52" t="s">
        <v>21</v>
      </c>
      <c r="C20" s="43" t="s">
        <v>12</v>
      </c>
      <c r="D20" s="44" t="s">
        <v>13</v>
      </c>
      <c r="E20" s="21"/>
      <c r="F20" s="86">
        <v>39.592407202756199</v>
      </c>
      <c r="G20" s="87">
        <v>32.823820694654103</v>
      </c>
      <c r="H20" s="88">
        <v>119.221591534645</v>
      </c>
      <c r="I20" s="89">
        <v>137.221925366535</v>
      </c>
      <c r="J20" s="88">
        <v>47.2026979940036</v>
      </c>
      <c r="K20" s="89">
        <v>45.041478736063802</v>
      </c>
      <c r="L20" s="86">
        <v>20.620958696635</v>
      </c>
      <c r="M20" s="87">
        <v>-13.1176805629343</v>
      </c>
      <c r="N20" s="87">
        <v>4.7982866428614299</v>
      </c>
      <c r="O20" s="87">
        <v>5.3882593718317997</v>
      </c>
      <c r="P20" s="87">
        <v>0.56296028100241602</v>
      </c>
      <c r="Q20" s="87">
        <v>21.300006784661399</v>
      </c>
    </row>
    <row r="21" spans="1:17" x14ac:dyDescent="0.25">
      <c r="A21" s="49" t="s">
        <v>22</v>
      </c>
      <c r="B21" s="52" t="s">
        <v>22</v>
      </c>
      <c r="C21" s="50" t="s">
        <v>12</v>
      </c>
      <c r="D21" s="51" t="s">
        <v>13</v>
      </c>
      <c r="E21" s="21"/>
      <c r="F21" s="95">
        <v>58.798345987050197</v>
      </c>
      <c r="G21" s="96">
        <v>46.780835657788302</v>
      </c>
      <c r="H21" s="97">
        <v>112.77703413428399</v>
      </c>
      <c r="I21" s="98">
        <v>95.250088284478494</v>
      </c>
      <c r="J21" s="97">
        <v>66.311030724210397</v>
      </c>
      <c r="K21" s="98">
        <v>44.558787264260197</v>
      </c>
      <c r="L21" s="95">
        <v>25.688960362257198</v>
      </c>
      <c r="M21" s="96">
        <v>18.400975962834899</v>
      </c>
      <c r="N21" s="96">
        <v>48.816955746453203</v>
      </c>
      <c r="O21" s="96">
        <v>48.237887615070903</v>
      </c>
      <c r="P21" s="96">
        <v>-0.38911435090026403</v>
      </c>
      <c r="Q21" s="96">
        <v>25.199886579990299</v>
      </c>
    </row>
    <row r="22" spans="1:17" x14ac:dyDescent="0.25">
      <c r="A22" s="49" t="s">
        <v>23</v>
      </c>
      <c r="B22" s="52" t="s">
        <v>23</v>
      </c>
      <c r="C22" s="50" t="s">
        <v>12</v>
      </c>
      <c r="D22" s="51" t="s">
        <v>13</v>
      </c>
      <c r="E22" s="21"/>
      <c r="F22" s="99">
        <v>47.945898477255703</v>
      </c>
      <c r="G22" s="100">
        <v>37.117630504498003</v>
      </c>
      <c r="H22" s="101">
        <v>104.60236855916401</v>
      </c>
      <c r="I22" s="102">
        <v>103.470429881013</v>
      </c>
      <c r="J22" s="101">
        <v>50.152545434181597</v>
      </c>
      <c r="K22" s="102">
        <v>38.405771844650097</v>
      </c>
      <c r="L22" s="99">
        <v>29.1728427315571</v>
      </c>
      <c r="M22" s="100">
        <v>1.0939731085031099</v>
      </c>
      <c r="N22" s="100">
        <v>30.585958894529401</v>
      </c>
      <c r="O22" s="100">
        <v>35.278896929440599</v>
      </c>
      <c r="P22" s="100">
        <v>3.59375393391384</v>
      </c>
      <c r="Q22" s="100">
        <v>33.814996848770797</v>
      </c>
    </row>
    <row r="23" spans="1:17" x14ac:dyDescent="0.25">
      <c r="A23" s="49" t="s">
        <v>24</v>
      </c>
      <c r="B23" s="52" t="s">
        <v>24</v>
      </c>
      <c r="C23" s="50" t="s">
        <v>12</v>
      </c>
      <c r="D23" s="51" t="s">
        <v>13</v>
      </c>
      <c r="E23" s="21"/>
      <c r="F23" s="95">
        <v>46.786894778038601</v>
      </c>
      <c r="G23" s="96">
        <v>35.4712690268885</v>
      </c>
      <c r="H23" s="97">
        <v>104.52740587818001</v>
      </c>
      <c r="I23" s="98">
        <v>116.499420948137</v>
      </c>
      <c r="J23" s="97">
        <v>48.9051274024376</v>
      </c>
      <c r="K23" s="98">
        <v>41.3238230192811</v>
      </c>
      <c r="L23" s="95">
        <v>31.900820189355102</v>
      </c>
      <c r="M23" s="96">
        <v>-10.276458863505001</v>
      </c>
      <c r="N23" s="96">
        <v>18.3460866619703</v>
      </c>
      <c r="O23" s="96">
        <v>17.340966745103199</v>
      </c>
      <c r="P23" s="96">
        <v>-0.84930557926933303</v>
      </c>
      <c r="Q23" s="96">
        <v>30.7805791643849</v>
      </c>
    </row>
    <row r="24" spans="1:17" x14ac:dyDescent="0.25">
      <c r="A24" s="49" t="s">
        <v>25</v>
      </c>
      <c r="B24" s="52" t="s">
        <v>25</v>
      </c>
      <c r="C24" s="50" t="s">
        <v>12</v>
      </c>
      <c r="D24" s="51" t="s">
        <v>13</v>
      </c>
      <c r="E24" s="21"/>
      <c r="F24" s="99">
        <v>59.645581076042298</v>
      </c>
      <c r="G24" s="100">
        <v>47.196225030138599</v>
      </c>
      <c r="H24" s="101">
        <v>81.666472588121707</v>
      </c>
      <c r="I24" s="102">
        <v>73.951021439844695</v>
      </c>
      <c r="J24" s="101">
        <v>48.710442119492001</v>
      </c>
      <c r="K24" s="102">
        <v>34.902090490835199</v>
      </c>
      <c r="L24" s="99">
        <v>26.377863987964599</v>
      </c>
      <c r="M24" s="100">
        <v>10.433190776888701</v>
      </c>
      <c r="N24" s="100">
        <v>39.563107637586</v>
      </c>
      <c r="O24" s="100">
        <v>46.613044038778597</v>
      </c>
      <c r="P24" s="100">
        <v>5.0514326604848003</v>
      </c>
      <c r="Q24" s="100">
        <v>32.761756685075703</v>
      </c>
    </row>
    <row r="25" spans="1:17" x14ac:dyDescent="0.25">
      <c r="A25" s="49" t="s">
        <v>26</v>
      </c>
      <c r="B25" s="52" t="s">
        <v>26</v>
      </c>
      <c r="C25" s="50" t="s">
        <v>12</v>
      </c>
      <c r="D25" s="51" t="s">
        <v>13</v>
      </c>
      <c r="E25" s="21"/>
      <c r="F25" s="95">
        <v>52.425171868983099</v>
      </c>
      <c r="G25" s="96">
        <v>38.412697953293197</v>
      </c>
      <c r="H25" s="97">
        <v>89.525660591739907</v>
      </c>
      <c r="I25" s="98">
        <v>96.534603250248395</v>
      </c>
      <c r="J25" s="97">
        <v>46.933981432062197</v>
      </c>
      <c r="K25" s="98">
        <v>37.0815455669279</v>
      </c>
      <c r="L25" s="95">
        <v>36.478754844889799</v>
      </c>
      <c r="M25" s="96">
        <v>-7.2605495050712996</v>
      </c>
      <c r="N25" s="96">
        <v>26.569647285471699</v>
      </c>
      <c r="O25" s="96">
        <v>29.377020865587699</v>
      </c>
      <c r="P25" s="96">
        <v>2.2180464592621298</v>
      </c>
      <c r="Q25" s="96">
        <v>39.505917034371997</v>
      </c>
    </row>
    <row r="26" spans="1:17" x14ac:dyDescent="0.25">
      <c r="A26" s="49" t="s">
        <v>27</v>
      </c>
      <c r="B26" s="52" t="s">
        <v>27</v>
      </c>
      <c r="C26" s="50" t="s">
        <v>12</v>
      </c>
      <c r="D26" s="51" t="s">
        <v>13</v>
      </c>
      <c r="E26" s="21"/>
      <c r="F26" s="99">
        <v>43.744216760474998</v>
      </c>
      <c r="G26" s="100">
        <v>24.714035605988201</v>
      </c>
      <c r="H26" s="101">
        <v>138.62263641450701</v>
      </c>
      <c r="I26" s="102">
        <v>92.075270750110903</v>
      </c>
      <c r="J26" s="101">
        <v>60.639386552247302</v>
      </c>
      <c r="K26" s="102">
        <v>22.7555151974924</v>
      </c>
      <c r="L26" s="99">
        <v>77.001512249483895</v>
      </c>
      <c r="M26" s="100">
        <v>50.5536017273567</v>
      </c>
      <c r="N26" s="100">
        <v>166.482151803486</v>
      </c>
      <c r="O26" s="100">
        <v>179.624734881298</v>
      </c>
      <c r="P26" s="100">
        <v>4.9318811743546496</v>
      </c>
      <c r="Q26" s="100">
        <v>85.731016510439304</v>
      </c>
    </row>
    <row r="27" spans="1:17" x14ac:dyDescent="0.25">
      <c r="A27" s="49" t="s">
        <v>28</v>
      </c>
      <c r="B27" s="52" t="s">
        <v>28</v>
      </c>
      <c r="C27" s="50" t="s">
        <v>12</v>
      </c>
      <c r="D27" s="51" t="s">
        <v>13</v>
      </c>
      <c r="E27" s="21"/>
      <c r="F27" s="95">
        <v>66.0429596275808</v>
      </c>
      <c r="G27" s="96">
        <v>52.142072059021203</v>
      </c>
      <c r="H27" s="97">
        <v>171.871423772236</v>
      </c>
      <c r="I27" s="98">
        <v>128.376200797275</v>
      </c>
      <c r="J27" s="97">
        <v>113.508975013246</v>
      </c>
      <c r="K27" s="98">
        <v>66.938011126349295</v>
      </c>
      <c r="L27" s="95">
        <v>26.659637831087199</v>
      </c>
      <c r="M27" s="96">
        <v>33.881064172982001</v>
      </c>
      <c r="N27" s="96">
        <v>69.573271005904502</v>
      </c>
      <c r="O27" s="96">
        <v>76.752724778764701</v>
      </c>
      <c r="P27" s="96">
        <v>4.2338357515142899</v>
      </c>
      <c r="Q27" s="96">
        <v>32.022198860318298</v>
      </c>
    </row>
    <row r="28" spans="1:17" x14ac:dyDescent="0.25">
      <c r="A28" s="49" t="s">
        <v>29</v>
      </c>
      <c r="B28" s="52" t="s">
        <v>29</v>
      </c>
      <c r="C28" s="50" t="s">
        <v>12</v>
      </c>
      <c r="D28" s="51" t="s">
        <v>13</v>
      </c>
      <c r="E28" s="21"/>
      <c r="F28" s="99">
        <v>67.953666461890293</v>
      </c>
      <c r="G28" s="100">
        <v>52.926157578706501</v>
      </c>
      <c r="H28" s="101">
        <v>101.634453931156</v>
      </c>
      <c r="I28" s="102">
        <v>85.896641486507704</v>
      </c>
      <c r="J28" s="101">
        <v>69.064337834741593</v>
      </c>
      <c r="K28" s="102">
        <v>45.461791827965698</v>
      </c>
      <c r="L28" s="99">
        <v>28.393349471546902</v>
      </c>
      <c r="M28" s="100">
        <v>18.3218018449775</v>
      </c>
      <c r="N28" s="100">
        <v>51.917324543853297</v>
      </c>
      <c r="O28" s="100">
        <v>59.433495275540302</v>
      </c>
      <c r="P28" s="100">
        <v>4.9475402191653002</v>
      </c>
      <c r="Q28" s="100">
        <v>34.745662075385198</v>
      </c>
    </row>
    <row r="29" spans="1:17" x14ac:dyDescent="0.25">
      <c r="A29" s="49" t="s">
        <v>30</v>
      </c>
      <c r="B29" s="52" t="s">
        <v>30</v>
      </c>
      <c r="C29" s="50" t="s">
        <v>12</v>
      </c>
      <c r="D29" s="51" t="s">
        <v>13</v>
      </c>
      <c r="E29" s="21"/>
      <c r="F29" s="95">
        <v>65.870659798014998</v>
      </c>
      <c r="G29" s="96">
        <v>57.605465755570002</v>
      </c>
      <c r="H29" s="97">
        <v>77.918349996528306</v>
      </c>
      <c r="I29" s="98">
        <v>64.162371260760693</v>
      </c>
      <c r="J29" s="97">
        <v>51.325331246439902</v>
      </c>
      <c r="K29" s="98">
        <v>36.961032804579197</v>
      </c>
      <c r="L29" s="95">
        <v>14.3479337143383</v>
      </c>
      <c r="M29" s="96">
        <v>21.4393241170315</v>
      </c>
      <c r="N29" s="96">
        <v>38.863357844483701</v>
      </c>
      <c r="O29" s="96">
        <v>37.647206065209502</v>
      </c>
      <c r="P29" s="96">
        <v>-0.87579027192772696</v>
      </c>
      <c r="Q29" s="96">
        <v>13.3464856347177</v>
      </c>
    </row>
    <row r="30" spans="1:17" x14ac:dyDescent="0.25">
      <c r="A30" s="49" t="s">
        <v>31</v>
      </c>
      <c r="B30" s="52" t="s">
        <v>31</v>
      </c>
      <c r="C30" s="50" t="s">
        <v>12</v>
      </c>
      <c r="D30" s="51" t="s">
        <v>13</v>
      </c>
      <c r="E30" s="21"/>
      <c r="F30" s="99">
        <v>76.324519730633199</v>
      </c>
      <c r="G30" s="100">
        <v>63.258003223398099</v>
      </c>
      <c r="H30" s="101">
        <v>87.437434445948696</v>
      </c>
      <c r="I30" s="102">
        <v>72.776905536313194</v>
      </c>
      <c r="J30" s="101">
        <v>66.736201905657595</v>
      </c>
      <c r="K30" s="102">
        <v>46.037217250050404</v>
      </c>
      <c r="L30" s="99">
        <v>20.655910464151301</v>
      </c>
      <c r="M30" s="100">
        <v>20.144479627978001</v>
      </c>
      <c r="N30" s="100">
        <v>44.961415767553802</v>
      </c>
      <c r="O30" s="100">
        <v>45.189940651346902</v>
      </c>
      <c r="P30" s="100">
        <v>0.15764531726120001</v>
      </c>
      <c r="Q30" s="100">
        <v>20.846118856996899</v>
      </c>
    </row>
    <row r="31" spans="1:17" x14ac:dyDescent="0.25">
      <c r="A31" s="49" t="s">
        <v>32</v>
      </c>
      <c r="B31" s="52" t="s">
        <v>32</v>
      </c>
      <c r="C31" s="50" t="s">
        <v>12</v>
      </c>
      <c r="D31" s="51" t="s">
        <v>13</v>
      </c>
      <c r="E31" s="21"/>
      <c r="F31" s="95">
        <v>53.654685375722202</v>
      </c>
      <c r="G31" s="96">
        <v>40.999455955081899</v>
      </c>
      <c r="H31" s="97">
        <v>114.549816562543</v>
      </c>
      <c r="I31" s="98">
        <v>103.59209112660299</v>
      </c>
      <c r="J31" s="97">
        <v>61.461343675099897</v>
      </c>
      <c r="K31" s="98">
        <v>42.472193774400097</v>
      </c>
      <c r="L31" s="95">
        <v>30.866822804929701</v>
      </c>
      <c r="M31" s="96">
        <v>10.577762565434099</v>
      </c>
      <c r="N31" s="96">
        <v>44.709604598162599</v>
      </c>
      <c r="O31" s="96">
        <v>54.811049212264997</v>
      </c>
      <c r="P31" s="96">
        <v>6.9804935492378997</v>
      </c>
      <c r="Q31" s="96">
        <v>40.001972928920402</v>
      </c>
    </row>
    <row r="32" spans="1:17" x14ac:dyDescent="0.25">
      <c r="A32" s="49" t="s">
        <v>33</v>
      </c>
      <c r="B32" s="52" t="s">
        <v>33</v>
      </c>
      <c r="C32" s="50" t="s">
        <v>12</v>
      </c>
      <c r="D32" s="51" t="s">
        <v>13</v>
      </c>
      <c r="E32" s="21"/>
      <c r="F32" s="99">
        <v>61.973131011898602</v>
      </c>
      <c r="G32" s="100">
        <v>46.377166187835201</v>
      </c>
      <c r="H32" s="101">
        <v>85.222546247258094</v>
      </c>
      <c r="I32" s="102">
        <v>76.3763315085573</v>
      </c>
      <c r="J32" s="101">
        <v>52.815080237489198</v>
      </c>
      <c r="K32" s="102">
        <v>35.4211781918955</v>
      </c>
      <c r="L32" s="99">
        <v>33.628542030570003</v>
      </c>
      <c r="M32" s="100">
        <v>11.582403296903101</v>
      </c>
      <c r="N32" s="100">
        <v>49.105938688322297</v>
      </c>
      <c r="O32" s="100">
        <v>59.764856514806198</v>
      </c>
      <c r="P32" s="100">
        <v>7.1485535185586002</v>
      </c>
      <c r="Q32" s="100">
        <v>43.181049873694903</v>
      </c>
    </row>
    <row r="33" spans="1:17" x14ac:dyDescent="0.25">
      <c r="A33" s="49" t="s">
        <v>34</v>
      </c>
      <c r="B33" s="52" t="s">
        <v>34</v>
      </c>
      <c r="C33" s="50" t="s">
        <v>12</v>
      </c>
      <c r="D33" s="51" t="s">
        <v>13</v>
      </c>
      <c r="E33" s="21"/>
      <c r="F33" s="95">
        <v>64.190108140493905</v>
      </c>
      <c r="G33" s="96">
        <v>51.274695118218197</v>
      </c>
      <c r="H33" s="97">
        <v>83.401187596294903</v>
      </c>
      <c r="I33" s="98">
        <v>73.4583879969734</v>
      </c>
      <c r="J33" s="97">
        <v>53.535312508517897</v>
      </c>
      <c r="K33" s="98">
        <v>37.665564484205902</v>
      </c>
      <c r="L33" s="95">
        <v>25.1886685869083</v>
      </c>
      <c r="M33" s="96">
        <v>13.5352814980518</v>
      </c>
      <c r="N33" s="96">
        <v>42.133307283809501</v>
      </c>
      <c r="O33" s="96">
        <v>47.488048225009898</v>
      </c>
      <c r="P33" s="96">
        <v>3.7674075440376198</v>
      </c>
      <c r="Q33" s="96">
        <v>29.9050359315317</v>
      </c>
    </row>
    <row r="34" spans="1:17" x14ac:dyDescent="0.25">
      <c r="A34" s="49" t="s">
        <v>35</v>
      </c>
      <c r="B34" s="52" t="s">
        <v>35</v>
      </c>
      <c r="C34" s="50" t="s">
        <v>12</v>
      </c>
      <c r="D34" s="51" t="s">
        <v>13</v>
      </c>
      <c r="E34" s="21"/>
      <c r="F34" s="99">
        <v>72.316533983491595</v>
      </c>
      <c r="G34" s="100">
        <v>53.179274003737298</v>
      </c>
      <c r="H34" s="101">
        <v>75.825874910795903</v>
      </c>
      <c r="I34" s="102">
        <v>66.938644021799206</v>
      </c>
      <c r="J34" s="101">
        <v>54.834644598145601</v>
      </c>
      <c r="K34" s="102">
        <v>35.5974849187389</v>
      </c>
      <c r="L34" s="99">
        <v>35.986312973000302</v>
      </c>
      <c r="M34" s="100">
        <v>13.2766819807442</v>
      </c>
      <c r="N34" s="100">
        <v>54.040783283765201</v>
      </c>
      <c r="O34" s="100">
        <v>57.527146788296498</v>
      </c>
      <c r="P34" s="100">
        <v>2.2632730308238602</v>
      </c>
      <c r="Q34" s="100">
        <v>39.064054520129901</v>
      </c>
    </row>
    <row r="35" spans="1:17" x14ac:dyDescent="0.25">
      <c r="A35" s="49" t="s">
        <v>18</v>
      </c>
      <c r="B35" s="53" t="s">
        <v>48</v>
      </c>
      <c r="C35" s="50" t="s">
        <v>12</v>
      </c>
      <c r="D35" s="51" t="s">
        <v>13</v>
      </c>
      <c r="E35" s="21"/>
      <c r="F35" s="95">
        <v>54.794040853824299</v>
      </c>
      <c r="G35" s="96">
        <v>41.127920862415799</v>
      </c>
      <c r="H35" s="97">
        <v>100.129513658383</v>
      </c>
      <c r="I35" s="98">
        <v>87.107321761028302</v>
      </c>
      <c r="J35" s="97">
        <v>54.865006620710098</v>
      </c>
      <c r="K35" s="98">
        <v>35.825430359245701</v>
      </c>
      <c r="L35" s="95">
        <v>33.228326900174103</v>
      </c>
      <c r="M35" s="96">
        <v>14.9495950903876</v>
      </c>
      <c r="N35" s="96">
        <v>53.145422317448201</v>
      </c>
      <c r="O35" s="96">
        <v>58.917772930877597</v>
      </c>
      <c r="P35" s="96">
        <v>3.7691956612742499</v>
      </c>
      <c r="Q35" s="96">
        <v>38.249963217283799</v>
      </c>
    </row>
    <row r="36" spans="1:17" x14ac:dyDescent="0.25">
      <c r="A36" s="49" t="s">
        <v>36</v>
      </c>
      <c r="B36" s="52" t="s">
        <v>36</v>
      </c>
      <c r="C36" s="50" t="s">
        <v>12</v>
      </c>
      <c r="D36" s="51" t="s">
        <v>13</v>
      </c>
      <c r="E36" s="21"/>
      <c r="F36" s="99">
        <v>55.538180282253201</v>
      </c>
      <c r="G36" s="100">
        <v>41.620658750748198</v>
      </c>
      <c r="H36" s="101">
        <v>83.990965782293102</v>
      </c>
      <c r="I36" s="102">
        <v>75.057880998437298</v>
      </c>
      <c r="J36" s="101">
        <v>46.6470539969756</v>
      </c>
      <c r="K36" s="102">
        <v>31.239584515902301</v>
      </c>
      <c r="L36" s="99">
        <v>33.438974656437402</v>
      </c>
      <c r="M36" s="100">
        <v>11.901594696021</v>
      </c>
      <c r="N36" s="100">
        <v>49.320340586572797</v>
      </c>
      <c r="O36" s="100">
        <v>51.812209264731599</v>
      </c>
      <c r="P36" s="100">
        <v>1.66880725584334</v>
      </c>
      <c r="Q36" s="100">
        <v>35.665813947627001</v>
      </c>
    </row>
    <row r="37" spans="1:17" x14ac:dyDescent="0.25">
      <c r="A37" s="49" t="s">
        <v>37</v>
      </c>
      <c r="B37" s="52" t="s">
        <v>37</v>
      </c>
      <c r="C37" s="50" t="s">
        <v>12</v>
      </c>
      <c r="D37" s="51" t="s">
        <v>13</v>
      </c>
      <c r="E37" s="21"/>
      <c r="F37" s="95">
        <v>64.5574929765707</v>
      </c>
      <c r="G37" s="96">
        <v>43.540194356902703</v>
      </c>
      <c r="H37" s="97">
        <v>125.98824895415</v>
      </c>
      <c r="I37" s="98">
        <v>100.42321992331399</v>
      </c>
      <c r="J37" s="97">
        <v>81.334854969880496</v>
      </c>
      <c r="K37" s="98">
        <v>43.724465134070797</v>
      </c>
      <c r="L37" s="95">
        <v>48.271026186487198</v>
      </c>
      <c r="M37" s="96">
        <v>25.457288713067499</v>
      </c>
      <c r="N37" s="96">
        <v>86.016809400609304</v>
      </c>
      <c r="O37" s="96">
        <v>87.542192398470803</v>
      </c>
      <c r="P37" s="96">
        <v>0.82002427779331499</v>
      </c>
      <c r="Q37" s="96">
        <v>49.4868845981497</v>
      </c>
    </row>
    <row r="38" spans="1:17" x14ac:dyDescent="0.25">
      <c r="A38" s="49" t="s">
        <v>38</v>
      </c>
      <c r="B38" s="52" t="s">
        <v>49</v>
      </c>
      <c r="C38" s="50" t="s">
        <v>12</v>
      </c>
      <c r="D38" s="51" t="s">
        <v>13</v>
      </c>
      <c r="E38" s="21"/>
      <c r="F38" s="99">
        <v>55.745249276350798</v>
      </c>
      <c r="G38" s="100">
        <v>41.238685662106199</v>
      </c>
      <c r="H38" s="101">
        <v>90.441873570971893</v>
      </c>
      <c r="I38" s="102">
        <v>76.030936961189894</v>
      </c>
      <c r="J38" s="101">
        <v>50.417047872340397</v>
      </c>
      <c r="K38" s="102">
        <v>31.354159099379199</v>
      </c>
      <c r="L38" s="99">
        <v>35.1770755574166</v>
      </c>
      <c r="M38" s="100">
        <v>18.954043164216198</v>
      </c>
      <c r="N38" s="100">
        <v>60.798596806694597</v>
      </c>
      <c r="O38" s="100">
        <v>65.626304263546103</v>
      </c>
      <c r="P38" s="100">
        <v>3.0023318316982701</v>
      </c>
      <c r="Q38" s="100">
        <v>39.235539926035798</v>
      </c>
    </row>
    <row r="39" spans="1:17" x14ac:dyDescent="0.25">
      <c r="A39" s="49" t="s">
        <v>39</v>
      </c>
      <c r="B39" s="52" t="s">
        <v>39</v>
      </c>
      <c r="C39" s="50" t="s">
        <v>12</v>
      </c>
      <c r="D39" s="51" t="s">
        <v>13</v>
      </c>
      <c r="E39" s="21"/>
      <c r="F39" s="95">
        <v>58.4228375920882</v>
      </c>
      <c r="G39" s="96">
        <v>44.936362568412797</v>
      </c>
      <c r="H39" s="97">
        <v>91.663688678011596</v>
      </c>
      <c r="I39" s="98">
        <v>78.578426905935501</v>
      </c>
      <c r="J39" s="97">
        <v>53.552527967272098</v>
      </c>
      <c r="K39" s="98">
        <v>35.3102868150064</v>
      </c>
      <c r="L39" s="95">
        <v>30.012386968667201</v>
      </c>
      <c r="M39" s="96">
        <v>16.652486295939799</v>
      </c>
      <c r="N39" s="96">
        <v>51.662681891648901</v>
      </c>
      <c r="O39" s="96">
        <v>62.927353876388501</v>
      </c>
      <c r="P39" s="96">
        <v>7.4274513969015601</v>
      </c>
      <c r="Q39" s="96">
        <v>39.668993820716601</v>
      </c>
    </row>
    <row r="40" spans="1:17" x14ac:dyDescent="0.25">
      <c r="A40" s="49" t="s">
        <v>40</v>
      </c>
      <c r="B40" s="52" t="s">
        <v>40</v>
      </c>
      <c r="C40" s="50" t="s">
        <v>12</v>
      </c>
      <c r="D40" s="51" t="s">
        <v>13</v>
      </c>
      <c r="E40" s="21"/>
      <c r="F40" s="99">
        <v>51.593193281437898</v>
      </c>
      <c r="G40" s="100">
        <v>38.600541374105099</v>
      </c>
      <c r="H40" s="101">
        <v>91.653921353200303</v>
      </c>
      <c r="I40" s="102">
        <v>80.995270354921601</v>
      </c>
      <c r="J40" s="101">
        <v>47.287184793773697</v>
      </c>
      <c r="K40" s="102">
        <v>31.264612844419801</v>
      </c>
      <c r="L40" s="99">
        <v>33.659247888291901</v>
      </c>
      <c r="M40" s="100">
        <v>13.159596790741601</v>
      </c>
      <c r="N40" s="100">
        <v>51.248265983929002</v>
      </c>
      <c r="O40" s="100">
        <v>59.197393272465</v>
      </c>
      <c r="P40" s="100">
        <v>5.2556816019171304</v>
      </c>
      <c r="Q40" s="100">
        <v>40.683952388817701</v>
      </c>
    </row>
    <row r="41" spans="1:17" x14ac:dyDescent="0.25">
      <c r="A41" s="49" t="s">
        <v>41</v>
      </c>
      <c r="B41" s="52" t="s">
        <v>41</v>
      </c>
      <c r="C41" s="50" t="s">
        <v>12</v>
      </c>
      <c r="D41" s="51" t="s">
        <v>13</v>
      </c>
      <c r="E41" s="21"/>
      <c r="F41" s="95">
        <v>55.352756184362399</v>
      </c>
      <c r="G41" s="96">
        <v>41.751127746183897</v>
      </c>
      <c r="H41" s="97">
        <v>101.425690734562</v>
      </c>
      <c r="I41" s="98">
        <v>90.603093683614404</v>
      </c>
      <c r="J41" s="97">
        <v>56.1419153006077</v>
      </c>
      <c r="K41" s="98">
        <v>37.8278133858405</v>
      </c>
      <c r="L41" s="95">
        <v>32.577870760441201</v>
      </c>
      <c r="M41" s="96">
        <v>11.9450634751395</v>
      </c>
      <c r="N41" s="96">
        <v>48.414381576764399</v>
      </c>
      <c r="O41" s="96">
        <v>48.889674761795398</v>
      </c>
      <c r="P41" s="96">
        <v>0.32024739110963202</v>
      </c>
      <c r="Q41" s="96">
        <v>33.002447932740203</v>
      </c>
    </row>
    <row r="42" spans="1:17" x14ac:dyDescent="0.25">
      <c r="B42" s="52"/>
      <c r="C42" s="50" t="s">
        <v>12</v>
      </c>
      <c r="D42" s="51" t="s">
        <v>62</v>
      </c>
    </row>
    <row r="43" spans="1:17" x14ac:dyDescent="0.25">
      <c r="B43" s="52"/>
      <c r="C43" s="50" t="s">
        <v>12</v>
      </c>
      <c r="D43" s="51" t="s">
        <v>63</v>
      </c>
    </row>
    <row r="44" spans="1:17" x14ac:dyDescent="0.25">
      <c r="A44" s="42" t="s">
        <v>52</v>
      </c>
      <c r="B44" s="52" t="s">
        <v>52</v>
      </c>
      <c r="C44" s="50" t="s">
        <v>12</v>
      </c>
      <c r="D44" s="51" t="s">
        <v>64</v>
      </c>
      <c r="F44" s="86">
        <v>61.971512805339202</v>
      </c>
      <c r="G44" s="87">
        <v>46.003893224676197</v>
      </c>
      <c r="H44" s="88">
        <v>95.094221626688196</v>
      </c>
      <c r="I44" s="89">
        <v>83.347395940067997</v>
      </c>
      <c r="J44" s="88">
        <v>58.931327732520799</v>
      </c>
      <c r="K44" s="89">
        <v>38.343047033817001</v>
      </c>
      <c r="L44" s="86">
        <v>34.709278848812701</v>
      </c>
      <c r="M44" s="87">
        <v>14.093812475037399</v>
      </c>
      <c r="N44" s="87">
        <v>53.694951996239801</v>
      </c>
      <c r="O44" s="87">
        <v>57.315010046487998</v>
      </c>
      <c r="P44" s="87">
        <v>2.35535260151994</v>
      </c>
      <c r="Q44" s="87">
        <v>37.882157352667001</v>
      </c>
    </row>
    <row r="45" spans="1:17" x14ac:dyDescent="0.25">
      <c r="A45" s="49" t="s">
        <v>53</v>
      </c>
      <c r="B45" s="52" t="s">
        <v>53</v>
      </c>
      <c r="C45" s="50" t="s">
        <v>12</v>
      </c>
      <c r="D45" s="51" t="s">
        <v>65</v>
      </c>
      <c r="F45" s="95">
        <v>61.582464067682501</v>
      </c>
      <c r="G45" s="96">
        <v>53.6559936249609</v>
      </c>
      <c r="H45" s="97">
        <v>106.312037534707</v>
      </c>
      <c r="I45" s="98">
        <v>90.3334777061729</v>
      </c>
      <c r="J45" s="97">
        <v>65.469572314432597</v>
      </c>
      <c r="K45" s="98">
        <v>48.469325039229602</v>
      </c>
      <c r="L45" s="95">
        <v>14.772758656051</v>
      </c>
      <c r="M45" s="96">
        <v>17.688414344578099</v>
      </c>
      <c r="N45" s="96">
        <v>35.074239761835898</v>
      </c>
      <c r="O45" s="96">
        <v>38.099956598890799</v>
      </c>
      <c r="P45" s="96">
        <v>2.2400398790989202</v>
      </c>
      <c r="Q45" s="96">
        <v>17.343714220288501</v>
      </c>
    </row>
    <row r="46" spans="1:17" x14ac:dyDescent="0.25">
      <c r="A46" s="49" t="s">
        <v>54</v>
      </c>
      <c r="B46" s="52" t="s">
        <v>54</v>
      </c>
      <c r="C46" s="50" t="s">
        <v>12</v>
      </c>
      <c r="D46" s="51" t="s">
        <v>66</v>
      </c>
      <c r="F46" s="99">
        <v>58.5919338769787</v>
      </c>
      <c r="G46" s="100">
        <v>44.821770320158997</v>
      </c>
      <c r="H46" s="101">
        <v>127.277144656464</v>
      </c>
      <c r="I46" s="102">
        <v>109.34218205258099</v>
      </c>
      <c r="J46" s="101">
        <v>74.574140437622205</v>
      </c>
      <c r="K46" s="102">
        <v>49.009101702658299</v>
      </c>
      <c r="L46" s="99">
        <v>30.722043012715201</v>
      </c>
      <c r="M46" s="100">
        <v>16.402601692417299</v>
      </c>
      <c r="N46" s="100">
        <v>52.163859052281303</v>
      </c>
      <c r="O46" s="100">
        <v>52.750036825420402</v>
      </c>
      <c r="P46" s="100">
        <v>0.38522798829499499</v>
      </c>
      <c r="Q46" s="100">
        <v>31.2256209092712</v>
      </c>
    </row>
    <row r="47" spans="1:17" x14ac:dyDescent="0.25">
      <c r="A47" s="49" t="s">
        <v>55</v>
      </c>
      <c r="B47" s="52" t="s">
        <v>55</v>
      </c>
      <c r="C47" s="50" t="s">
        <v>12</v>
      </c>
      <c r="D47" s="51" t="s">
        <v>67</v>
      </c>
      <c r="F47" s="95">
        <v>63.5293054641323</v>
      </c>
      <c r="G47" s="96">
        <v>49.8804807745787</v>
      </c>
      <c r="H47" s="97">
        <v>122.34057397407599</v>
      </c>
      <c r="I47" s="98">
        <v>92.812735613743101</v>
      </c>
      <c r="J47" s="97">
        <v>77.722116946564</v>
      </c>
      <c r="K47" s="98">
        <v>46.295438744173701</v>
      </c>
      <c r="L47" s="95">
        <v>27.363057608116801</v>
      </c>
      <c r="M47" s="96">
        <v>31.8144252133877</v>
      </c>
      <c r="N47" s="96">
        <v>67.882882320335099</v>
      </c>
      <c r="O47" s="96">
        <v>71.535633071923399</v>
      </c>
      <c r="P47" s="96">
        <v>2.1757731944454499</v>
      </c>
      <c r="Q47" s="96">
        <v>30.1341888751803</v>
      </c>
    </row>
    <row r="48" spans="1:17" x14ac:dyDescent="0.25">
      <c r="A48" s="49" t="s">
        <v>56</v>
      </c>
      <c r="B48" s="52" t="s">
        <v>56</v>
      </c>
      <c r="C48" s="50" t="s">
        <v>12</v>
      </c>
      <c r="D48" s="51" t="s">
        <v>68</v>
      </c>
      <c r="F48" s="99">
        <v>49.7660230384054</v>
      </c>
      <c r="G48" s="100">
        <v>38.743969500688401</v>
      </c>
      <c r="H48" s="101">
        <v>99.882427181717503</v>
      </c>
      <c r="I48" s="102">
        <v>102.963924489699</v>
      </c>
      <c r="J48" s="101">
        <v>49.707511722572001</v>
      </c>
      <c r="K48" s="102">
        <v>39.892311501000997</v>
      </c>
      <c r="L48" s="99">
        <v>28.448436439949798</v>
      </c>
      <c r="M48" s="100">
        <v>-2.9927931780514001</v>
      </c>
      <c r="N48" s="100">
        <v>24.6042403968613</v>
      </c>
      <c r="O48" s="100">
        <v>25.285678217493899</v>
      </c>
      <c r="P48" s="100">
        <v>0.54688172606503405</v>
      </c>
      <c r="Q48" s="100">
        <v>29.1508974662562</v>
      </c>
    </row>
    <row r="49" spans="1:17" x14ac:dyDescent="0.25">
      <c r="A49" s="49" t="s">
        <v>57</v>
      </c>
      <c r="B49" s="52" t="s">
        <v>57</v>
      </c>
      <c r="C49" s="50" t="s">
        <v>12</v>
      </c>
      <c r="D49" s="51" t="s">
        <v>69</v>
      </c>
      <c r="F49" s="95">
        <v>56.312127764656601</v>
      </c>
      <c r="G49" s="96">
        <v>41.863368333785203</v>
      </c>
      <c r="H49" s="97">
        <v>94.106629580171898</v>
      </c>
      <c r="I49" s="98">
        <v>80.346797353611905</v>
      </c>
      <c r="J49" s="97">
        <v>52.993445484198503</v>
      </c>
      <c r="K49" s="98">
        <v>33.6358757205426</v>
      </c>
      <c r="L49" s="95">
        <v>34.514087150533001</v>
      </c>
      <c r="M49" s="96">
        <v>17.125551583595701</v>
      </c>
      <c r="N49" s="96">
        <v>57.550366532700501</v>
      </c>
      <c r="O49" s="96">
        <v>58.393124268096798</v>
      </c>
      <c r="P49" s="96">
        <v>0.53491321787652102</v>
      </c>
      <c r="Q49" s="96">
        <v>35.233620782607098</v>
      </c>
    </row>
    <row r="50" spans="1:17" x14ac:dyDescent="0.25">
      <c r="A50" s="49" t="s">
        <v>58</v>
      </c>
      <c r="B50" s="52" t="s">
        <v>58</v>
      </c>
      <c r="C50" s="50" t="s">
        <v>12</v>
      </c>
      <c r="D50" s="51" t="s">
        <v>70</v>
      </c>
      <c r="F50" s="99">
        <v>57.725311006681501</v>
      </c>
      <c r="G50" s="100">
        <v>45.7552679007877</v>
      </c>
      <c r="H50" s="101">
        <v>85.5211604978102</v>
      </c>
      <c r="I50" s="102">
        <v>79.252388925134497</v>
      </c>
      <c r="J50" s="101">
        <v>49.3673558738842</v>
      </c>
      <c r="K50" s="102">
        <v>36.262142870469503</v>
      </c>
      <c r="L50" s="99">
        <v>26.161016326795</v>
      </c>
      <c r="M50" s="100">
        <v>7.9098834214290497</v>
      </c>
      <c r="N50" s="100">
        <v>36.1402056415345</v>
      </c>
      <c r="O50" s="100">
        <v>37.747907824831898</v>
      </c>
      <c r="P50" s="100">
        <v>1.1809165233160801</v>
      </c>
      <c r="Q50" s="100">
        <v>27.650872614581601</v>
      </c>
    </row>
    <row r="51" spans="1:17" x14ac:dyDescent="0.25">
      <c r="A51" s="49" t="s">
        <v>59</v>
      </c>
      <c r="B51" s="52" t="s">
        <v>59</v>
      </c>
      <c r="C51" s="50" t="s">
        <v>12</v>
      </c>
      <c r="D51" s="51" t="s">
        <v>71</v>
      </c>
      <c r="F51" s="95">
        <v>52.001048790492</v>
      </c>
      <c r="G51" s="96">
        <v>38.426523726836002</v>
      </c>
      <c r="H51" s="97">
        <v>97.193186769798203</v>
      </c>
      <c r="I51" s="98">
        <v>83.448836680142193</v>
      </c>
      <c r="J51" s="97">
        <v>50.541476473196802</v>
      </c>
      <c r="K51" s="98">
        <v>32.066487026663502</v>
      </c>
      <c r="L51" s="95">
        <v>35.325925290962402</v>
      </c>
      <c r="M51" s="96">
        <v>16.470391483512</v>
      </c>
      <c r="N51" s="96">
        <v>57.614634965068902</v>
      </c>
      <c r="O51" s="96">
        <v>60.741393276750401</v>
      </c>
      <c r="P51" s="96">
        <v>1.98379948180224</v>
      </c>
      <c r="Q51" s="96">
        <v>38.010520295628602</v>
      </c>
    </row>
    <row r="52" spans="1:17" x14ac:dyDescent="0.25">
      <c r="A52" s="49" t="s">
        <v>60</v>
      </c>
      <c r="B52" s="52" t="s">
        <v>60</v>
      </c>
      <c r="C52" s="50" t="s">
        <v>12</v>
      </c>
      <c r="D52" s="51" t="s">
        <v>72</v>
      </c>
      <c r="F52" s="99">
        <v>50.771210435713598</v>
      </c>
      <c r="G52" s="100">
        <v>37.479104806575499</v>
      </c>
      <c r="H52" s="101">
        <v>82.708174936758994</v>
      </c>
      <c r="I52" s="102">
        <v>74.728555579783404</v>
      </c>
      <c r="J52" s="101">
        <v>41.991941544680103</v>
      </c>
      <c r="K52" s="102">
        <v>28.007593666186999</v>
      </c>
      <c r="L52" s="99">
        <v>35.465376501751599</v>
      </c>
      <c r="M52" s="100">
        <v>10.678139427512701</v>
      </c>
      <c r="N52" s="100">
        <v>49.930558280613802</v>
      </c>
      <c r="O52" s="100">
        <v>51.198912710361597</v>
      </c>
      <c r="P52" s="100">
        <v>0.84596125319154702</v>
      </c>
      <c r="Q52" s="100">
        <v>36.611361098446501</v>
      </c>
    </row>
    <row r="53" spans="1:17" x14ac:dyDescent="0.25">
      <c r="A53" s="49" t="s">
        <v>61</v>
      </c>
      <c r="B53" s="52" t="s">
        <v>61</v>
      </c>
      <c r="C53" s="50" t="s">
        <v>12</v>
      </c>
      <c r="D53" s="51" t="s">
        <v>73</v>
      </c>
      <c r="F53" s="95">
        <v>53.415005164853497</v>
      </c>
      <c r="G53" s="96">
        <v>40.528255484595498</v>
      </c>
      <c r="H53" s="97">
        <v>95.051441161281204</v>
      </c>
      <c r="I53" s="98">
        <v>82.279261699734107</v>
      </c>
      <c r="J53" s="97">
        <v>50.771732205566103</v>
      </c>
      <c r="K53" s="98">
        <v>33.3463493925072</v>
      </c>
      <c r="L53" s="95">
        <v>31.796951352017199</v>
      </c>
      <c r="M53" s="96">
        <v>15.5229631351788</v>
      </c>
      <c r="N53" s="96">
        <v>52.255743523680401</v>
      </c>
      <c r="O53" s="96">
        <v>55.803308926079801</v>
      </c>
      <c r="P53" s="96">
        <v>2.3300043205579799</v>
      </c>
      <c r="Q53" s="96">
        <v>34.867826012882901</v>
      </c>
    </row>
    <row r="54" spans="1:17" x14ac:dyDescent="0.25">
      <c r="B54" s="21"/>
    </row>
  </sheetData>
  <sheetProtection algorithmName="SHA-512" hashValue="ieVp8FrfWSzOD3ErzgRjbRVtDzLis3iuXe2NEXATzn4MACN86B5kXTtlalvheUkRwU2ii6Eff/SqupU649G+iQ==" saltValue="RFsxnlYHMNa9sY88HYe5/A==" spinCount="100000" sheet="1" objects="1" scenarios="1"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20" sqref="E20"/>
    </sheetView>
  </sheetViews>
  <sheetFormatPr defaultRowHeight="13.2" x14ac:dyDescent="0.25"/>
  <cols>
    <col min="1" max="1" width="4.33203125" customWidth="1"/>
    <col min="2" max="2" width="3.44140625" customWidth="1"/>
    <col min="3" max="3" width="6.88671875" customWidth="1"/>
    <col min="4" max="4" width="9.109375" customWidth="1"/>
    <col min="5" max="5" width="39" customWidth="1"/>
    <col min="6" max="6" width="24.6640625" customWidth="1"/>
    <col min="7" max="11" width="9.109375" customWidth="1"/>
    <col min="12" max="12" width="18.33203125" customWidth="1"/>
    <col min="13" max="50" width="9.109375" customWidth="1"/>
  </cols>
  <sheetData>
    <row r="1" spans="1:50" ht="15" customHeight="1" x14ac:dyDescent="0.3">
      <c r="A1" s="9"/>
      <c r="B1" s="9" t="s">
        <v>42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</row>
    <row r="2" spans="1:50" ht="84" customHeight="1" x14ac:dyDescent="0.4">
      <c r="A2" s="9"/>
      <c r="B2" s="10"/>
      <c r="C2" s="11"/>
      <c r="D2" s="9"/>
      <c r="E2" s="9"/>
      <c r="F2" s="9"/>
      <c r="G2" s="9"/>
      <c r="H2" s="9"/>
      <c r="I2" s="9"/>
      <c r="J2" s="9"/>
      <c r="K2" s="12"/>
      <c r="L2" s="9"/>
      <c r="M2" s="1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</row>
    <row r="3" spans="1:50" ht="15" customHeight="1" x14ac:dyDescent="0.4">
      <c r="A3" s="9"/>
      <c r="B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</row>
    <row r="4" spans="1:50" ht="15" customHeight="1" x14ac:dyDescent="0.3">
      <c r="A4" s="13" t="s">
        <v>43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</row>
    <row r="5" spans="1:50" ht="15" customHeight="1" x14ac:dyDescent="0.3">
      <c r="A5" s="117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7"/>
      <c r="C5" s="117"/>
      <c r="D5" s="117"/>
      <c r="E5" s="117"/>
      <c r="F5" s="117"/>
      <c r="G5" s="14"/>
      <c r="H5" s="14"/>
      <c r="I5" s="14"/>
      <c r="J5" s="14"/>
      <c r="K5" s="14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0" ht="15" customHeight="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</row>
    <row r="7" spans="1:50" ht="15" customHeight="1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</row>
    <row r="8" spans="1:50" ht="15" customHeight="1" x14ac:dyDescent="0.3">
      <c r="A8" s="13" t="s">
        <v>44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spans="1:50" ht="15" customHeight="1" x14ac:dyDescent="0.3">
      <c r="A9" s="117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7"/>
      <c r="C9" s="117"/>
      <c r="D9" s="117"/>
      <c r="E9" s="117"/>
      <c r="F9" s="117"/>
      <c r="G9" s="14"/>
      <c r="H9" s="14"/>
      <c r="I9" s="14"/>
      <c r="J9" s="14"/>
      <c r="K9" s="14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</row>
    <row r="10" spans="1:50" ht="15" customHeight="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15" customHeight="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15" customHeight="1" x14ac:dyDescent="0.3">
      <c r="A12" s="117" t="str">
        <f>HYPERLINK("http://www.str.com/contact", "For additional support, please contact your regional office.")</f>
        <v>For additional support, please contact your regional office.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4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15" customHeight="1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16.5" customHeight="1" x14ac:dyDescent="0.3">
      <c r="A14" s="116" t="str">
        <f>HYPERLINK("http://www.hotelnewsnow.com/", "For the latest in industry news, visit HotelNewsNow.com.")</f>
        <v>For the latest in industry news, visit HotelNewsNow.com.</v>
      </c>
      <c r="B14" s="116"/>
      <c r="C14" s="116"/>
      <c r="D14" s="116"/>
      <c r="E14" s="116"/>
      <c r="F14" s="116"/>
      <c r="G14" s="116"/>
      <c r="H14" s="116"/>
      <c r="I14" s="116"/>
      <c r="J14" s="15"/>
      <c r="K14" s="14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15" customHeight="1" x14ac:dyDescent="0.3">
      <c r="A15" s="116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6"/>
      <c r="C15" s="116"/>
      <c r="D15" s="116"/>
      <c r="E15" s="116"/>
      <c r="F15" s="116"/>
      <c r="G15" s="116"/>
      <c r="H15" s="116"/>
      <c r="I15" s="116"/>
      <c r="J15" s="15"/>
      <c r="K15" s="15"/>
      <c r="L15" s="15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15" customHeight="1" x14ac:dyDescent="0.3">
      <c r="A16" s="9"/>
      <c r="B16" s="9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15" customHeight="1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15" customHeight="1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" customHeigh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15" customHeight="1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15" customHeight="1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5" customHeight="1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15" customHeight="1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15" customHeight="1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15" customHeight="1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15" customHeight="1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15" customHeight="1" x14ac:dyDescent="0.3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15" customHeight="1" x14ac:dyDescent="0.3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15" customHeight="1" x14ac:dyDescent="0.3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ht="15" customHeight="1" x14ac:dyDescent="0.3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ht="15" customHeight="1" x14ac:dyDescent="0.3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ht="15" customHeight="1" x14ac:dyDescent="0.3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ht="15" customHeight="1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ht="15" customHeight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ht="15" customHeight="1" x14ac:dyDescent="0.3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ht="15" customHeight="1" x14ac:dyDescent="0.3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ht="15" customHeight="1" x14ac:dyDescent="0.3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ht="15" customHeight="1" x14ac:dyDescent="0.3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ht="1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ht="15" customHeight="1" x14ac:dyDescent="0.3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ht="15" customHeight="1" x14ac:dyDescent="0.3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ht="15" customHeight="1" x14ac:dyDescent="0.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ht="15" customHeight="1" x14ac:dyDescent="0.3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ht="15" customHeight="1" x14ac:dyDescent="0.3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ht="15" customHeight="1" x14ac:dyDescent="0.3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ht="15" customHeight="1" x14ac:dyDescent="0.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ht="1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ht="1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ht="15" customHeigh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ht="15" customHeight="1" x14ac:dyDescent="0.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ht="15" customHeight="1" x14ac:dyDescent="0.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ht="15" customHeight="1" x14ac:dyDescent="0.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ht="15" customHeight="1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ht="15" customHeight="1" x14ac:dyDescent="0.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ht="15" customHeight="1" x14ac:dyDescent="0.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ht="15" customHeight="1" x14ac:dyDescent="0.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ht="15" customHeight="1" x14ac:dyDescent="0.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ht="15" customHeight="1" x14ac:dyDescent="0.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ht="15" customHeight="1" x14ac:dyDescent="0.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ht="15" customHeight="1" x14ac:dyDescent="0.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ht="15" customHeight="1" x14ac:dyDescent="0.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ht="15" customHeight="1" x14ac:dyDescent="0.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ht="15" customHeight="1" x14ac:dyDescent="0.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ht="15" customHeight="1" x14ac:dyDescent="0.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ht="15" customHeight="1" x14ac:dyDescent="0.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ht="15" customHeight="1" x14ac:dyDescent="0.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ht="15" customHeight="1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ht="15" customHeight="1" x14ac:dyDescent="0.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ht="15" customHeight="1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ht="15" customHeight="1" x14ac:dyDescent="0.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ht="1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ht="15" customHeight="1" x14ac:dyDescent="0.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ht="15" customHeight="1" x14ac:dyDescent="0.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ht="15" customHeight="1" x14ac:dyDescent="0.3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ht="15" customHeight="1" x14ac:dyDescent="0.3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ht="15" customHeight="1" x14ac:dyDescent="0.3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ht="15" customHeight="1" x14ac:dyDescent="0.3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ht="15" customHeight="1" x14ac:dyDescent="0.3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ht="15" customHeight="1" x14ac:dyDescent="0.3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ht="15" customHeight="1" x14ac:dyDescent="0.3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ht="15" customHeight="1" x14ac:dyDescent="0.3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ht="15" customHeight="1" x14ac:dyDescent="0.3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ht="15" customHeight="1" x14ac:dyDescent="0.3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ht="15" customHeight="1" x14ac:dyDescent="0.3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ht="15" customHeight="1" x14ac:dyDescent="0.3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ht="15" customHeight="1" x14ac:dyDescent="0.3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ht="15" customHeight="1" x14ac:dyDescent="0.3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ht="15" customHeight="1" x14ac:dyDescent="0.3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ht="15" customHeight="1" x14ac:dyDescent="0.3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ht="15" customHeight="1" x14ac:dyDescent="0.3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ht="15" customHeight="1" x14ac:dyDescent="0.3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ht="15" customHeight="1" x14ac:dyDescent="0.3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ht="15" customHeight="1" x14ac:dyDescent="0.3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ht="15" customHeight="1" x14ac:dyDescent="0.3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ht="15" customHeight="1" x14ac:dyDescent="0.3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ht="15" customHeight="1" x14ac:dyDescent="0.3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ht="15" customHeight="1" x14ac:dyDescent="0.3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ht="15" customHeight="1" x14ac:dyDescent="0.3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ht="15" customHeight="1" x14ac:dyDescent="0.3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ht="15" customHeight="1" x14ac:dyDescent="0.3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3.2" x14ac:dyDescent="0.25"/>
  <sheetData>
    <row r="1" spans="1:1" x14ac:dyDescent="0.25">
      <c r="A1" s="29" t="s">
        <v>75</v>
      </c>
    </row>
    <row r="2" spans="1:1" x14ac:dyDescent="0.25">
      <c r="A2" s="29" t="s">
        <v>76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M30" sqref="M30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2021-10-19T14:36:56Z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