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filterPrivacy="1" codeName="ThisWorkbook"/>
  <xr:revisionPtr revIDLastSave="0" documentId="13_ncr:1_{92055AA8-CA27-45BB-B8C7-0A655FFFA0D5}" xr6:coauthVersionLast="47" xr6:coauthVersionMax="47" xr10:uidLastSave="{00000000-0000-0000-0000-000000000000}"/>
  <bookViews>
    <workbookView xWindow="-28920" yWindow="480" windowWidth="29040" windowHeight="15840" xr2:uid="{00000000-000D-0000-FFFF-FFFF00000000}"/>
  </bookViews>
  <sheets>
    <sheet name="Current Month Report" sheetId="18" r:id="rId1"/>
    <sheet name="Year To Date Report" sheetId="19" r:id="rId2"/>
    <sheet name="Current month raw data" sheetId="21" state="hidden" r:id="rId3"/>
    <sheet name="YTD Raw Data" sheetId="23" state="hidden" r:id="rId4"/>
    <sheet name="Help" sheetId="15" r:id="rId5"/>
    <sheet name="Market Maps -&gt;" sheetId="24" r:id="rId6"/>
    <sheet name="Washington, DC Market" sheetId="25" r:id="rId7"/>
    <sheet name="Norfolk &amp; Virginia Beach, VA" sheetId="26" r:id="rId8"/>
    <sheet name="Virginia Area" sheetId="27" r:id="rId9"/>
    <sheet name="Richmond-Petersburg, VA" sheetId="28" r:id="rId10"/>
    <sheet name="Bristol &amp; Kingsport TN&amp;VA, MSA" sheetId="29" r:id="rId11"/>
  </sheets>
  <definedNames>
    <definedName name="_xlnm.Print_Area" localSheetId="4">Help!$A$1:$O$31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48" i="19" l="1"/>
  <c r="L48" i="19"/>
  <c r="K48" i="19"/>
  <c r="J48" i="19"/>
  <c r="I48" i="19"/>
  <c r="H48" i="19"/>
  <c r="G48" i="19"/>
  <c r="F48" i="19"/>
  <c r="E48" i="19"/>
  <c r="D48" i="19"/>
  <c r="C48" i="19"/>
  <c r="B48" i="19"/>
  <c r="M47" i="19"/>
  <c r="L47" i="19"/>
  <c r="K47" i="19"/>
  <c r="J47" i="19"/>
  <c r="I47" i="19"/>
  <c r="H47" i="19"/>
  <c r="G47" i="19"/>
  <c r="F47" i="19"/>
  <c r="E47" i="19"/>
  <c r="D47" i="19"/>
  <c r="C47" i="19"/>
  <c r="B47" i="19"/>
  <c r="M46" i="19"/>
  <c r="L46" i="19"/>
  <c r="K46" i="19"/>
  <c r="J46" i="19"/>
  <c r="I46" i="19"/>
  <c r="H46" i="19"/>
  <c r="G46" i="19"/>
  <c r="F46" i="19"/>
  <c r="E46" i="19"/>
  <c r="D46" i="19"/>
  <c r="C46" i="19"/>
  <c r="B46" i="19"/>
  <c r="M45" i="19"/>
  <c r="L45" i="19"/>
  <c r="K45" i="19"/>
  <c r="J45" i="19"/>
  <c r="I45" i="19"/>
  <c r="H45" i="19"/>
  <c r="G45" i="19"/>
  <c r="F45" i="19"/>
  <c r="E45" i="19"/>
  <c r="D45" i="19"/>
  <c r="C45" i="19"/>
  <c r="B45" i="19"/>
  <c r="M44" i="19"/>
  <c r="L44" i="19"/>
  <c r="K44" i="19"/>
  <c r="J44" i="19"/>
  <c r="I44" i="19"/>
  <c r="H44" i="19"/>
  <c r="G44" i="19"/>
  <c r="F44" i="19"/>
  <c r="E44" i="19"/>
  <c r="D44" i="19"/>
  <c r="C44" i="19"/>
  <c r="B44" i="19"/>
  <c r="M43" i="19"/>
  <c r="L43" i="19"/>
  <c r="K43" i="19"/>
  <c r="J43" i="19"/>
  <c r="I43" i="19"/>
  <c r="H43" i="19"/>
  <c r="G43" i="19"/>
  <c r="F43" i="19"/>
  <c r="E43" i="19"/>
  <c r="D43" i="19"/>
  <c r="C43" i="19"/>
  <c r="B43" i="19"/>
  <c r="M42" i="19"/>
  <c r="L42" i="19"/>
  <c r="K42" i="19"/>
  <c r="J42" i="19"/>
  <c r="I42" i="19"/>
  <c r="H42" i="19"/>
  <c r="G42" i="19"/>
  <c r="F42" i="19"/>
  <c r="E42" i="19"/>
  <c r="D42" i="19"/>
  <c r="C42" i="19"/>
  <c r="B42" i="19"/>
  <c r="M41" i="19"/>
  <c r="L41" i="19"/>
  <c r="K41" i="19"/>
  <c r="J41" i="19"/>
  <c r="I41" i="19"/>
  <c r="H41" i="19"/>
  <c r="G41" i="19"/>
  <c r="F41" i="19"/>
  <c r="E41" i="19"/>
  <c r="D41" i="19"/>
  <c r="C41" i="19"/>
  <c r="B41" i="19"/>
  <c r="M40" i="19"/>
  <c r="L40" i="19"/>
  <c r="K40" i="19"/>
  <c r="J40" i="19"/>
  <c r="I40" i="19"/>
  <c r="H40" i="19"/>
  <c r="G40" i="19"/>
  <c r="F40" i="19"/>
  <c r="E40" i="19"/>
  <c r="D40" i="19"/>
  <c r="C40" i="19"/>
  <c r="B40" i="19"/>
  <c r="M39" i="19"/>
  <c r="L39" i="19"/>
  <c r="K39" i="19"/>
  <c r="J39" i="19"/>
  <c r="I39" i="19"/>
  <c r="H39" i="19"/>
  <c r="G39" i="19"/>
  <c r="F39" i="19"/>
  <c r="E39" i="19"/>
  <c r="D39" i="19"/>
  <c r="C39" i="19"/>
  <c r="B39" i="19"/>
  <c r="M36" i="19"/>
  <c r="L36" i="19"/>
  <c r="K36" i="19"/>
  <c r="J36" i="19"/>
  <c r="I36" i="19"/>
  <c r="H36" i="19"/>
  <c r="G36" i="19"/>
  <c r="F36" i="19"/>
  <c r="E36" i="19"/>
  <c r="D36" i="19"/>
  <c r="C36" i="19"/>
  <c r="B36" i="19"/>
  <c r="M35" i="19"/>
  <c r="L35" i="19"/>
  <c r="K35" i="19"/>
  <c r="J35" i="19"/>
  <c r="I35" i="19"/>
  <c r="H35" i="19"/>
  <c r="G35" i="19"/>
  <c r="F35" i="19"/>
  <c r="E35" i="19"/>
  <c r="D35" i="19"/>
  <c r="C35" i="19"/>
  <c r="B35" i="19"/>
  <c r="M34" i="19"/>
  <c r="L34" i="19"/>
  <c r="K34" i="19"/>
  <c r="J34" i="19"/>
  <c r="I34" i="19"/>
  <c r="H34" i="19"/>
  <c r="G34" i="19"/>
  <c r="F34" i="19"/>
  <c r="E34" i="19"/>
  <c r="D34" i="19"/>
  <c r="C34" i="19"/>
  <c r="B34" i="19"/>
  <c r="M33" i="19"/>
  <c r="L33" i="19"/>
  <c r="K33" i="19"/>
  <c r="J33" i="19"/>
  <c r="I33" i="19"/>
  <c r="H33" i="19"/>
  <c r="G33" i="19"/>
  <c r="F33" i="19"/>
  <c r="E33" i="19"/>
  <c r="D33" i="19"/>
  <c r="C33" i="19"/>
  <c r="B33" i="19"/>
  <c r="M32" i="19"/>
  <c r="L32" i="19"/>
  <c r="K32" i="19"/>
  <c r="J32" i="19"/>
  <c r="I32" i="19"/>
  <c r="H32" i="19"/>
  <c r="G32" i="19"/>
  <c r="F32" i="19"/>
  <c r="E32" i="19"/>
  <c r="D32" i="19"/>
  <c r="C32" i="19"/>
  <c r="B32" i="19"/>
  <c r="M30" i="19"/>
  <c r="L30" i="19"/>
  <c r="K30" i="19"/>
  <c r="J30" i="19"/>
  <c r="I30" i="19"/>
  <c r="H30" i="19"/>
  <c r="G30" i="19"/>
  <c r="F30" i="19"/>
  <c r="E30" i="19"/>
  <c r="D30" i="19"/>
  <c r="C30" i="19"/>
  <c r="B30" i="19"/>
  <c r="M28" i="19"/>
  <c r="L28" i="19"/>
  <c r="K28" i="19"/>
  <c r="J28" i="19"/>
  <c r="I28" i="19"/>
  <c r="H28" i="19"/>
  <c r="G28" i="19"/>
  <c r="F28" i="19"/>
  <c r="E28" i="19"/>
  <c r="D28" i="19"/>
  <c r="C28" i="19"/>
  <c r="B28" i="19"/>
  <c r="M27" i="19"/>
  <c r="L27" i="19"/>
  <c r="K27" i="19"/>
  <c r="J27" i="19"/>
  <c r="I27" i="19"/>
  <c r="H27" i="19"/>
  <c r="G27" i="19"/>
  <c r="F27" i="19"/>
  <c r="E27" i="19"/>
  <c r="D27" i="19"/>
  <c r="C27" i="19"/>
  <c r="B27" i="19"/>
  <c r="M26" i="19"/>
  <c r="L26" i="19"/>
  <c r="K26" i="19"/>
  <c r="J26" i="19"/>
  <c r="I26" i="19"/>
  <c r="H26" i="19"/>
  <c r="G26" i="19"/>
  <c r="F26" i="19"/>
  <c r="E26" i="19"/>
  <c r="D26" i="19"/>
  <c r="C26" i="19"/>
  <c r="B26" i="19"/>
  <c r="M25" i="19"/>
  <c r="L25" i="19"/>
  <c r="K25" i="19"/>
  <c r="J25" i="19"/>
  <c r="I25" i="19"/>
  <c r="H25" i="19"/>
  <c r="G25" i="19"/>
  <c r="F25" i="19"/>
  <c r="E25" i="19"/>
  <c r="D25" i="19"/>
  <c r="C25" i="19"/>
  <c r="B25" i="19"/>
  <c r="M24" i="19"/>
  <c r="L24" i="19"/>
  <c r="K24" i="19"/>
  <c r="J24" i="19"/>
  <c r="I24" i="19"/>
  <c r="H24" i="19"/>
  <c r="G24" i="19"/>
  <c r="F24" i="19"/>
  <c r="E24" i="19"/>
  <c r="D24" i="19"/>
  <c r="C24" i="19"/>
  <c r="B24" i="19"/>
  <c r="M23" i="19"/>
  <c r="L23" i="19"/>
  <c r="K23" i="19"/>
  <c r="J23" i="19"/>
  <c r="I23" i="19"/>
  <c r="H23" i="19"/>
  <c r="G23" i="19"/>
  <c r="F23" i="19"/>
  <c r="E23" i="19"/>
  <c r="D23" i="19"/>
  <c r="C23" i="19"/>
  <c r="B23" i="19"/>
  <c r="M22" i="19"/>
  <c r="L22" i="19"/>
  <c r="K22" i="19"/>
  <c r="J22" i="19"/>
  <c r="I22" i="19"/>
  <c r="H22" i="19"/>
  <c r="G22" i="19"/>
  <c r="F22" i="19"/>
  <c r="E22" i="19"/>
  <c r="D22" i="19"/>
  <c r="C22" i="19"/>
  <c r="B22" i="19"/>
  <c r="M20" i="19"/>
  <c r="L20" i="19"/>
  <c r="K20" i="19"/>
  <c r="J20" i="19"/>
  <c r="I20" i="19"/>
  <c r="H20" i="19"/>
  <c r="G20" i="19"/>
  <c r="F20" i="19"/>
  <c r="E20" i="19"/>
  <c r="D20" i="19"/>
  <c r="C20" i="19"/>
  <c r="B20" i="19"/>
  <c r="M19" i="19"/>
  <c r="L19" i="19"/>
  <c r="K19" i="19"/>
  <c r="J19" i="19"/>
  <c r="I19" i="19"/>
  <c r="H19" i="19"/>
  <c r="G19" i="19"/>
  <c r="F19" i="19"/>
  <c r="E19" i="19"/>
  <c r="D19" i="19"/>
  <c r="C19" i="19"/>
  <c r="B19" i="19"/>
  <c r="M18" i="19"/>
  <c r="L18" i="19"/>
  <c r="K18" i="19"/>
  <c r="J18" i="19"/>
  <c r="I18" i="19"/>
  <c r="H18" i="19"/>
  <c r="G18" i="19"/>
  <c r="F18" i="19"/>
  <c r="E18" i="19"/>
  <c r="D18" i="19"/>
  <c r="C18" i="19"/>
  <c r="B18" i="19"/>
  <c r="M17" i="19"/>
  <c r="L17" i="19"/>
  <c r="K17" i="19"/>
  <c r="J17" i="19"/>
  <c r="I17" i="19"/>
  <c r="H17" i="19"/>
  <c r="G17" i="19"/>
  <c r="F17" i="19"/>
  <c r="E17" i="19"/>
  <c r="D17" i="19"/>
  <c r="C17" i="19"/>
  <c r="B17" i="19"/>
  <c r="M16" i="19"/>
  <c r="L16" i="19"/>
  <c r="K16" i="19"/>
  <c r="J16" i="19"/>
  <c r="I16" i="19"/>
  <c r="H16" i="19"/>
  <c r="G16" i="19"/>
  <c r="F16" i="19"/>
  <c r="E16" i="19"/>
  <c r="D16" i="19"/>
  <c r="C16" i="19"/>
  <c r="B16" i="19"/>
  <c r="M15" i="19"/>
  <c r="L15" i="19"/>
  <c r="K15" i="19"/>
  <c r="J15" i="19"/>
  <c r="I15" i="19"/>
  <c r="H15" i="19"/>
  <c r="G15" i="19"/>
  <c r="F15" i="19"/>
  <c r="E15" i="19"/>
  <c r="D15" i="19"/>
  <c r="C15" i="19"/>
  <c r="B15" i="19"/>
  <c r="M13" i="19"/>
  <c r="L13" i="19"/>
  <c r="K13" i="19"/>
  <c r="J13" i="19"/>
  <c r="I13" i="19"/>
  <c r="H13" i="19"/>
  <c r="G13" i="19"/>
  <c r="F13" i="19"/>
  <c r="E13" i="19"/>
  <c r="D13" i="19"/>
  <c r="C13" i="19"/>
  <c r="B13" i="19"/>
  <c r="M12" i="19"/>
  <c r="L12" i="19"/>
  <c r="K12" i="19"/>
  <c r="J12" i="19"/>
  <c r="I12" i="19"/>
  <c r="H12" i="19"/>
  <c r="G12" i="19"/>
  <c r="F12" i="19"/>
  <c r="E12" i="19"/>
  <c r="D12" i="19"/>
  <c r="C12" i="19"/>
  <c r="B12" i="19"/>
  <c r="M11" i="19"/>
  <c r="L11" i="19"/>
  <c r="K11" i="19"/>
  <c r="J11" i="19"/>
  <c r="I11" i="19"/>
  <c r="H11" i="19"/>
  <c r="G11" i="19"/>
  <c r="F11" i="19"/>
  <c r="E11" i="19"/>
  <c r="D11" i="19"/>
  <c r="C11" i="19"/>
  <c r="B11" i="19"/>
  <c r="M10" i="19"/>
  <c r="L10" i="19"/>
  <c r="K10" i="19"/>
  <c r="J10" i="19"/>
  <c r="I10" i="19"/>
  <c r="H10" i="19"/>
  <c r="G10" i="19"/>
  <c r="F10" i="19"/>
  <c r="E10" i="19"/>
  <c r="D10" i="19"/>
  <c r="C10" i="19"/>
  <c r="B10" i="19"/>
  <c r="M9" i="19"/>
  <c r="L9" i="19"/>
  <c r="K9" i="19"/>
  <c r="J9" i="19"/>
  <c r="I9" i="19"/>
  <c r="H9" i="19"/>
  <c r="G9" i="19"/>
  <c r="F9" i="19"/>
  <c r="E9" i="19"/>
  <c r="D9" i="19"/>
  <c r="C9" i="19"/>
  <c r="B9" i="19"/>
  <c r="M8" i="19"/>
  <c r="L8" i="19"/>
  <c r="K8" i="19"/>
  <c r="J8" i="19"/>
  <c r="I8" i="19"/>
  <c r="H8" i="19"/>
  <c r="G8" i="19"/>
  <c r="F8" i="19"/>
  <c r="E8" i="19"/>
  <c r="D8" i="19"/>
  <c r="C8" i="19"/>
  <c r="B8" i="19"/>
  <c r="M7" i="19"/>
  <c r="L7" i="19"/>
  <c r="K7" i="19"/>
  <c r="J7" i="19"/>
  <c r="I7" i="19"/>
  <c r="H7" i="19"/>
  <c r="G7" i="19"/>
  <c r="F7" i="19"/>
  <c r="E7" i="19"/>
  <c r="D7" i="19"/>
  <c r="C7" i="19"/>
  <c r="B7" i="19"/>
  <c r="M5" i="19"/>
  <c r="L5" i="19"/>
  <c r="K5" i="19"/>
  <c r="J5" i="19"/>
  <c r="I5" i="19"/>
  <c r="H5" i="19"/>
  <c r="G5" i="19"/>
  <c r="F5" i="19"/>
  <c r="E5" i="19"/>
  <c r="D5" i="19"/>
  <c r="C5" i="19"/>
  <c r="B5" i="19"/>
  <c r="M4" i="19"/>
  <c r="L4" i="19"/>
  <c r="K4" i="19"/>
  <c r="J4" i="19"/>
  <c r="I4" i="19"/>
  <c r="H4" i="19"/>
  <c r="G4" i="19"/>
  <c r="F4" i="19"/>
  <c r="E4" i="19"/>
  <c r="D4" i="19"/>
  <c r="C4" i="19"/>
  <c r="B4" i="19"/>
  <c r="H2" i="19"/>
  <c r="A1" i="19"/>
  <c r="F1" i="23"/>
  <c r="B1" i="19" s="1"/>
  <c r="A1" i="18"/>
  <c r="F1" i="21"/>
  <c r="B1" i="18" s="1"/>
  <c r="H2" i="18"/>
  <c r="B5" i="18"/>
  <c r="C5" i="18"/>
  <c r="D5" i="18"/>
  <c r="E5" i="18"/>
  <c r="F5" i="18"/>
  <c r="G5" i="18"/>
  <c r="H5" i="18"/>
  <c r="I5" i="18"/>
  <c r="J5" i="18"/>
  <c r="K5" i="18"/>
  <c r="L5" i="18"/>
  <c r="M5" i="18"/>
  <c r="B7" i="18"/>
  <c r="C7" i="18"/>
  <c r="D7" i="18"/>
  <c r="E7" i="18"/>
  <c r="F7" i="18"/>
  <c r="G7" i="18"/>
  <c r="H7" i="18"/>
  <c r="I7" i="18"/>
  <c r="J7" i="18"/>
  <c r="K7" i="18"/>
  <c r="L7" i="18"/>
  <c r="M7" i="18"/>
  <c r="B8" i="18"/>
  <c r="C8" i="18"/>
  <c r="D8" i="18"/>
  <c r="E8" i="18"/>
  <c r="F8" i="18"/>
  <c r="G8" i="18"/>
  <c r="H8" i="18"/>
  <c r="I8" i="18"/>
  <c r="J8" i="18"/>
  <c r="K8" i="18"/>
  <c r="L8" i="18"/>
  <c r="M8" i="18"/>
  <c r="B9" i="18"/>
  <c r="C9" i="18"/>
  <c r="D9" i="18"/>
  <c r="E9" i="18"/>
  <c r="F9" i="18"/>
  <c r="G9" i="18"/>
  <c r="H9" i="18"/>
  <c r="I9" i="18"/>
  <c r="J9" i="18"/>
  <c r="K9" i="18"/>
  <c r="L9" i="18"/>
  <c r="M9" i="18"/>
  <c r="B10" i="18"/>
  <c r="C10" i="18"/>
  <c r="D10" i="18"/>
  <c r="E10" i="18"/>
  <c r="F10" i="18"/>
  <c r="G10" i="18"/>
  <c r="H10" i="18"/>
  <c r="I10" i="18"/>
  <c r="J10" i="18"/>
  <c r="K10" i="18"/>
  <c r="L10" i="18"/>
  <c r="M10" i="18"/>
  <c r="B11" i="18"/>
  <c r="C11" i="18"/>
  <c r="D11" i="18"/>
  <c r="E11" i="18"/>
  <c r="F11" i="18"/>
  <c r="G11" i="18"/>
  <c r="H11" i="18"/>
  <c r="I11" i="18"/>
  <c r="J11" i="18"/>
  <c r="K11" i="18"/>
  <c r="L11" i="18"/>
  <c r="M11" i="18"/>
  <c r="B12" i="18"/>
  <c r="C12" i="18"/>
  <c r="D12" i="18"/>
  <c r="E12" i="18"/>
  <c r="F12" i="18"/>
  <c r="G12" i="18"/>
  <c r="H12" i="18"/>
  <c r="I12" i="18"/>
  <c r="J12" i="18"/>
  <c r="K12" i="18"/>
  <c r="L12" i="18"/>
  <c r="M12" i="18"/>
  <c r="B13" i="18"/>
  <c r="C13" i="18"/>
  <c r="D13" i="18"/>
  <c r="E13" i="18"/>
  <c r="F13" i="18"/>
  <c r="G13" i="18"/>
  <c r="H13" i="18"/>
  <c r="I13" i="18"/>
  <c r="J13" i="18"/>
  <c r="K13" i="18"/>
  <c r="L13" i="18"/>
  <c r="M13" i="18"/>
  <c r="B15" i="18"/>
  <c r="C15" i="18"/>
  <c r="D15" i="18"/>
  <c r="E15" i="18"/>
  <c r="F15" i="18"/>
  <c r="G15" i="18"/>
  <c r="H15" i="18"/>
  <c r="I15" i="18"/>
  <c r="J15" i="18"/>
  <c r="K15" i="18"/>
  <c r="L15" i="18"/>
  <c r="M15" i="18"/>
  <c r="B16" i="18"/>
  <c r="C16" i="18"/>
  <c r="D16" i="18"/>
  <c r="E16" i="18"/>
  <c r="F16" i="18"/>
  <c r="G16" i="18"/>
  <c r="H16" i="18"/>
  <c r="I16" i="18"/>
  <c r="J16" i="18"/>
  <c r="K16" i="18"/>
  <c r="L16" i="18"/>
  <c r="M16" i="18"/>
  <c r="B17" i="18"/>
  <c r="C17" i="18"/>
  <c r="D17" i="18"/>
  <c r="E17" i="18"/>
  <c r="F17" i="18"/>
  <c r="G17" i="18"/>
  <c r="H17" i="18"/>
  <c r="I17" i="18"/>
  <c r="J17" i="18"/>
  <c r="K17" i="18"/>
  <c r="L17" i="18"/>
  <c r="M17" i="18"/>
  <c r="B18" i="18"/>
  <c r="C18" i="18"/>
  <c r="D18" i="18"/>
  <c r="E18" i="18"/>
  <c r="F18" i="18"/>
  <c r="G18" i="18"/>
  <c r="H18" i="18"/>
  <c r="I18" i="18"/>
  <c r="J18" i="18"/>
  <c r="K18" i="18"/>
  <c r="L18" i="18"/>
  <c r="M18" i="18"/>
  <c r="B19" i="18"/>
  <c r="C19" i="18"/>
  <c r="D19" i="18"/>
  <c r="E19" i="18"/>
  <c r="F19" i="18"/>
  <c r="G19" i="18"/>
  <c r="H19" i="18"/>
  <c r="I19" i="18"/>
  <c r="J19" i="18"/>
  <c r="K19" i="18"/>
  <c r="L19" i="18"/>
  <c r="M19" i="18"/>
  <c r="B20" i="18"/>
  <c r="C20" i="18"/>
  <c r="D20" i="18"/>
  <c r="E20" i="18"/>
  <c r="F20" i="18"/>
  <c r="G20" i="18"/>
  <c r="H20" i="18"/>
  <c r="I20" i="18"/>
  <c r="J20" i="18"/>
  <c r="K20" i="18"/>
  <c r="L20" i="18"/>
  <c r="M20" i="18"/>
  <c r="B22" i="18"/>
  <c r="C22" i="18"/>
  <c r="D22" i="18"/>
  <c r="E22" i="18"/>
  <c r="F22" i="18"/>
  <c r="G22" i="18"/>
  <c r="H22" i="18"/>
  <c r="I22" i="18"/>
  <c r="J22" i="18"/>
  <c r="K22" i="18"/>
  <c r="L22" i="18"/>
  <c r="M22" i="18"/>
  <c r="B23" i="18"/>
  <c r="C23" i="18"/>
  <c r="D23" i="18"/>
  <c r="E23" i="18"/>
  <c r="F23" i="18"/>
  <c r="G23" i="18"/>
  <c r="H23" i="18"/>
  <c r="I23" i="18"/>
  <c r="J23" i="18"/>
  <c r="K23" i="18"/>
  <c r="L23" i="18"/>
  <c r="M23" i="18"/>
  <c r="B24" i="18"/>
  <c r="C24" i="18"/>
  <c r="D24" i="18"/>
  <c r="E24" i="18"/>
  <c r="F24" i="18"/>
  <c r="G24" i="18"/>
  <c r="H24" i="18"/>
  <c r="I24" i="18"/>
  <c r="J24" i="18"/>
  <c r="K24" i="18"/>
  <c r="L24" i="18"/>
  <c r="M24" i="18"/>
  <c r="B25" i="18"/>
  <c r="C25" i="18"/>
  <c r="D25" i="18"/>
  <c r="E25" i="18"/>
  <c r="F25" i="18"/>
  <c r="G25" i="18"/>
  <c r="H25" i="18"/>
  <c r="I25" i="18"/>
  <c r="J25" i="18"/>
  <c r="K25" i="18"/>
  <c r="L25" i="18"/>
  <c r="M25" i="18"/>
  <c r="B26" i="18"/>
  <c r="C26" i="18"/>
  <c r="D26" i="18"/>
  <c r="E26" i="18"/>
  <c r="F26" i="18"/>
  <c r="G26" i="18"/>
  <c r="H26" i="18"/>
  <c r="I26" i="18"/>
  <c r="J26" i="18"/>
  <c r="K26" i="18"/>
  <c r="L26" i="18"/>
  <c r="M26" i="18"/>
  <c r="B27" i="18"/>
  <c r="C27" i="18"/>
  <c r="D27" i="18"/>
  <c r="E27" i="18"/>
  <c r="F27" i="18"/>
  <c r="G27" i="18"/>
  <c r="H27" i="18"/>
  <c r="I27" i="18"/>
  <c r="J27" i="18"/>
  <c r="K27" i="18"/>
  <c r="L27" i="18"/>
  <c r="M27" i="18"/>
  <c r="B28" i="18"/>
  <c r="C28" i="18"/>
  <c r="D28" i="18"/>
  <c r="E28" i="18"/>
  <c r="F28" i="18"/>
  <c r="G28" i="18"/>
  <c r="H28" i="18"/>
  <c r="I28" i="18"/>
  <c r="J28" i="18"/>
  <c r="K28" i="18"/>
  <c r="L28" i="18"/>
  <c r="M28" i="18"/>
  <c r="B30" i="18"/>
  <c r="C30" i="18"/>
  <c r="D30" i="18"/>
  <c r="E30" i="18"/>
  <c r="F30" i="18"/>
  <c r="G30" i="18"/>
  <c r="H30" i="18"/>
  <c r="I30" i="18"/>
  <c r="J30" i="18"/>
  <c r="K30" i="18"/>
  <c r="L30" i="18"/>
  <c r="M30" i="18"/>
  <c r="B32" i="18"/>
  <c r="C32" i="18"/>
  <c r="D32" i="18"/>
  <c r="E32" i="18"/>
  <c r="F32" i="18"/>
  <c r="G32" i="18"/>
  <c r="H32" i="18"/>
  <c r="I32" i="18"/>
  <c r="J32" i="18"/>
  <c r="K32" i="18"/>
  <c r="L32" i="18"/>
  <c r="M32" i="18"/>
  <c r="B33" i="18"/>
  <c r="C33" i="18"/>
  <c r="D33" i="18"/>
  <c r="E33" i="18"/>
  <c r="F33" i="18"/>
  <c r="G33" i="18"/>
  <c r="H33" i="18"/>
  <c r="I33" i="18"/>
  <c r="J33" i="18"/>
  <c r="K33" i="18"/>
  <c r="L33" i="18"/>
  <c r="M33" i="18"/>
  <c r="B34" i="18"/>
  <c r="C34" i="18"/>
  <c r="D34" i="18"/>
  <c r="E34" i="18"/>
  <c r="F34" i="18"/>
  <c r="G34" i="18"/>
  <c r="H34" i="18"/>
  <c r="I34" i="18"/>
  <c r="J34" i="18"/>
  <c r="K34" i="18"/>
  <c r="L34" i="18"/>
  <c r="M34" i="18"/>
  <c r="B35" i="18"/>
  <c r="C35" i="18"/>
  <c r="D35" i="18"/>
  <c r="E35" i="18"/>
  <c r="F35" i="18"/>
  <c r="G35" i="18"/>
  <c r="H35" i="18"/>
  <c r="I35" i="18"/>
  <c r="J35" i="18"/>
  <c r="K35" i="18"/>
  <c r="L35" i="18"/>
  <c r="M35" i="18"/>
  <c r="B36" i="18"/>
  <c r="C36" i="18"/>
  <c r="D36" i="18"/>
  <c r="E36" i="18"/>
  <c r="F36" i="18"/>
  <c r="G36" i="18"/>
  <c r="H36" i="18"/>
  <c r="I36" i="18"/>
  <c r="J36" i="18"/>
  <c r="K36" i="18"/>
  <c r="L36" i="18"/>
  <c r="M36" i="18"/>
  <c r="B39" i="18"/>
  <c r="C39" i="18"/>
  <c r="D39" i="18"/>
  <c r="E39" i="18"/>
  <c r="F39" i="18"/>
  <c r="G39" i="18"/>
  <c r="H39" i="18"/>
  <c r="I39" i="18"/>
  <c r="J39" i="18"/>
  <c r="K39" i="18"/>
  <c r="L39" i="18"/>
  <c r="M39" i="18"/>
  <c r="B40" i="18"/>
  <c r="C40" i="18"/>
  <c r="D40" i="18"/>
  <c r="E40" i="18"/>
  <c r="F40" i="18"/>
  <c r="G40" i="18"/>
  <c r="H40" i="18"/>
  <c r="I40" i="18"/>
  <c r="J40" i="18"/>
  <c r="K40" i="18"/>
  <c r="L40" i="18"/>
  <c r="M40" i="18"/>
  <c r="B41" i="18"/>
  <c r="C41" i="18"/>
  <c r="D41" i="18"/>
  <c r="E41" i="18"/>
  <c r="F41" i="18"/>
  <c r="G41" i="18"/>
  <c r="H41" i="18"/>
  <c r="I41" i="18"/>
  <c r="J41" i="18"/>
  <c r="K41" i="18"/>
  <c r="L41" i="18"/>
  <c r="M41" i="18"/>
  <c r="B42" i="18"/>
  <c r="C42" i="18"/>
  <c r="D42" i="18"/>
  <c r="E42" i="18"/>
  <c r="F42" i="18"/>
  <c r="G42" i="18"/>
  <c r="H42" i="18"/>
  <c r="I42" i="18"/>
  <c r="J42" i="18"/>
  <c r="K42" i="18"/>
  <c r="L42" i="18"/>
  <c r="M42" i="18"/>
  <c r="B43" i="18"/>
  <c r="C43" i="18"/>
  <c r="D43" i="18"/>
  <c r="E43" i="18"/>
  <c r="F43" i="18"/>
  <c r="G43" i="18"/>
  <c r="H43" i="18"/>
  <c r="I43" i="18"/>
  <c r="J43" i="18"/>
  <c r="K43" i="18"/>
  <c r="L43" i="18"/>
  <c r="M43" i="18"/>
  <c r="B44" i="18"/>
  <c r="C44" i="18"/>
  <c r="D44" i="18"/>
  <c r="E44" i="18"/>
  <c r="F44" i="18"/>
  <c r="G44" i="18"/>
  <c r="H44" i="18"/>
  <c r="I44" i="18"/>
  <c r="J44" i="18"/>
  <c r="K44" i="18"/>
  <c r="L44" i="18"/>
  <c r="M44" i="18"/>
  <c r="B45" i="18"/>
  <c r="C45" i="18"/>
  <c r="D45" i="18"/>
  <c r="E45" i="18"/>
  <c r="F45" i="18"/>
  <c r="G45" i="18"/>
  <c r="H45" i="18"/>
  <c r="I45" i="18"/>
  <c r="J45" i="18"/>
  <c r="K45" i="18"/>
  <c r="L45" i="18"/>
  <c r="M45" i="18"/>
  <c r="B46" i="18"/>
  <c r="C46" i="18"/>
  <c r="D46" i="18"/>
  <c r="E46" i="18"/>
  <c r="F46" i="18"/>
  <c r="G46" i="18"/>
  <c r="H46" i="18"/>
  <c r="I46" i="18"/>
  <c r="J46" i="18"/>
  <c r="K46" i="18"/>
  <c r="L46" i="18"/>
  <c r="M46" i="18"/>
  <c r="B47" i="18"/>
  <c r="C47" i="18"/>
  <c r="D47" i="18"/>
  <c r="E47" i="18"/>
  <c r="F47" i="18"/>
  <c r="G47" i="18"/>
  <c r="H47" i="18"/>
  <c r="I47" i="18"/>
  <c r="J47" i="18"/>
  <c r="K47" i="18"/>
  <c r="L47" i="18"/>
  <c r="M47" i="18"/>
  <c r="B48" i="18"/>
  <c r="C48" i="18"/>
  <c r="D48" i="18"/>
  <c r="E48" i="18"/>
  <c r="F48" i="18"/>
  <c r="G48" i="18"/>
  <c r="H48" i="18"/>
  <c r="I48" i="18"/>
  <c r="J48" i="18"/>
  <c r="K48" i="18"/>
  <c r="L48" i="18"/>
  <c r="M48" i="18"/>
  <c r="M4" i="18"/>
  <c r="L4" i="18"/>
  <c r="K4" i="18"/>
  <c r="J4" i="18"/>
  <c r="I4" i="18"/>
  <c r="H4" i="18"/>
  <c r="G4" i="18"/>
  <c r="F4" i="18"/>
  <c r="E4" i="18"/>
  <c r="D4" i="18"/>
  <c r="C4" i="18"/>
  <c r="B4" i="18"/>
  <c r="A5" i="15"/>
  <c r="A9" i="15"/>
  <c r="A12" i="15"/>
  <c r="A14" i="15"/>
  <c r="A15" i="15"/>
</calcChain>
</file>

<file path=xl/sharedStrings.xml><?xml version="1.0" encoding="utf-8"?>
<sst xmlns="http://schemas.openxmlformats.org/spreadsheetml/2006/main" count="449" uniqueCount="83">
  <si>
    <t>Currency</t>
  </si>
  <si>
    <t>Occ %</t>
  </si>
  <si>
    <t>ADR</t>
  </si>
  <si>
    <t>RevPAR</t>
  </si>
  <si>
    <t>Percent Change from YTD 2020</t>
  </si>
  <si>
    <t>ISO Code</t>
  </si>
  <si>
    <t>Rate</t>
  </si>
  <si>
    <t>Occ</t>
  </si>
  <si>
    <t>Room Rev</t>
  </si>
  <si>
    <t>Room Avail</t>
  </si>
  <si>
    <t>Room Sold</t>
  </si>
  <si>
    <t>United States</t>
  </si>
  <si>
    <t>USD</t>
  </si>
  <si>
    <t>1</t>
  </si>
  <si>
    <t>Virginia</t>
  </si>
  <si>
    <t>Markets</t>
  </si>
  <si>
    <t>Norfolk-Virginia Beach, VA</t>
  </si>
  <si>
    <t>Richmond-Petersburg, VA</t>
  </si>
  <si>
    <t>Virginia Area</t>
  </si>
  <si>
    <t>Washington, DC</t>
  </si>
  <si>
    <t>Tracts</t>
  </si>
  <si>
    <t>Arlington, VA</t>
  </si>
  <si>
    <t>Suburban Virginia Area</t>
  </si>
  <si>
    <t>Alexandria, VA</t>
  </si>
  <si>
    <t>Fairfax/Tysons Corner, VA</t>
  </si>
  <si>
    <t>I-95 Fredericksburg, VA</t>
  </si>
  <si>
    <t>Dulles Airport Area, VA</t>
  </si>
  <si>
    <t>Williamsburg, VA</t>
  </si>
  <si>
    <t>Virginia Beach, VA</t>
  </si>
  <si>
    <t>Norfolk/Portsmouth, VA</t>
  </si>
  <si>
    <t>Newport News/Hampton, VA</t>
  </si>
  <si>
    <t>Chesapeake/Suffolk, VA</t>
  </si>
  <si>
    <t>Richmond CBD/Airport, VA</t>
  </si>
  <si>
    <t>Richmond North/Glen Allen, VA</t>
  </si>
  <si>
    <t>Richmond West/Midlothian, VA</t>
  </si>
  <si>
    <t>Petersburg/Chester, VA</t>
  </si>
  <si>
    <t>Roanoke, VA</t>
  </si>
  <si>
    <t>Charlottesville, VA</t>
  </si>
  <si>
    <t>Bristol/Kingsport, TN</t>
  </si>
  <si>
    <t>Staunton/Harrisonburg, VA</t>
  </si>
  <si>
    <t>Blacksburg/Wytheville, VA</t>
  </si>
  <si>
    <t>Lynchburg, VA</t>
  </si>
  <si>
    <t>Tab 15 - Help</t>
  </si>
  <si>
    <t>Glossary:</t>
  </si>
  <si>
    <t>Frequently Asked Questions (FAQ):</t>
  </si>
  <si>
    <t>Room Supply</t>
  </si>
  <si>
    <t>Room Demand</t>
  </si>
  <si>
    <t>Occupancy</t>
  </si>
  <si>
    <t>Virginia Area (non-MSA)</t>
  </si>
  <si>
    <t>Bristol-Kingsport MSA</t>
  </si>
  <si>
    <t>Richmond - Petersburg, VA</t>
  </si>
  <si>
    <t>VTC Tourism Regions</t>
  </si>
  <si>
    <t>Central Virginia</t>
  </si>
  <si>
    <t>Chesapeake Bay</t>
  </si>
  <si>
    <t>Coastal Virginia - Eastern Shore</t>
  </si>
  <si>
    <t>Coastal Virginia - Hampton Roads</t>
  </si>
  <si>
    <t>Northern Virginia</t>
  </si>
  <si>
    <t>Shenandoah Valley</t>
  </si>
  <si>
    <t>Southern Virginia</t>
  </si>
  <si>
    <t>Southwest Virginia - Blue Ridge Highlands</t>
  </si>
  <si>
    <t>Southwest Virginia - Heart of Appalachia</t>
  </si>
  <si>
    <t>Virginia Mountains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</si>
  <si>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</si>
  <si>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</si>
  <si>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</si>
  <si>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</si>
  <si>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</si>
  <si>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</si>
  <si>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</si>
  <si>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</si>
  <si>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</si>
  <si>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</si>
  <si>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</si>
  <si>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</si>
  <si>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Update month here</t>
  </si>
  <si>
    <t xml:space="preserve">Virginia Tourism Regions. </t>
  </si>
  <si>
    <t>Refer to tabs to the right for STR Submarket Maps</t>
  </si>
  <si>
    <t>Current Month - August 2021 vs August 2020</t>
  </si>
  <si>
    <t>Percent Change from August 2020</t>
  </si>
  <si>
    <t>Virginia Regional</t>
  </si>
  <si>
    <t>August 2021 Report</t>
  </si>
  <si>
    <t>YTD August 2021 Report</t>
  </si>
  <si>
    <t>Year to Date - August 2021 vs August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</si>
</sst>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mmmm\ d\,\ yyyy"/>
    <numFmt numFmtId="165" formatCode="0.0"/>
    <numFmt numFmtId="166" formatCode="#,##0.0;\-#,##0.0"/>
    <numFmt numFmtId="167" formatCode="#,##0.00;\-#,##0.00"/>
    <numFmt numFmtId="168" formatCode="0.0&quot;%&quot;"/>
    <numFmt numFmtId="169" formatCode="&quot;$&quot;#,##0.00"/>
    <numFmt numFmtId="170" formatCode="mmmm\ yyyy"/>
  </numFmts>
  <fonts count="22" x14ac:knownFonts="1">
    <font>
      <sz val="10"/>
      <name val="Arial"/>
    </font>
    <font>
      <sz val="10"/>
      <name val="Arial"/>
    </font>
    <font>
      <sz val="10"/>
      <name val="Arial"/>
      <family val="2"/>
    </font>
    <font>
      <sz val="12"/>
      <name val="Arial"/>
      <family val="2"/>
    </font>
    <font>
      <sz val="18"/>
      <name val="Arial"/>
      <family val="2"/>
    </font>
    <font>
      <sz val="2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1"/>
      <name val="Arial"/>
      <family val="2"/>
    </font>
    <font>
      <sz val="11"/>
      <color indexed="8"/>
      <name val="Calibri"/>
      <family val="2"/>
    </font>
    <font>
      <b/>
      <sz val="18"/>
      <color indexed="8"/>
      <name val="Arial"/>
      <family val="2"/>
    </font>
    <font>
      <sz val="18"/>
      <color indexed="8"/>
      <name val="Arial"/>
      <family val="2"/>
    </font>
    <font>
      <sz val="11"/>
      <color indexed="10"/>
      <name val="Calibri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b/>
      <sz val="10"/>
      <name val="Arial"/>
      <family val="2"/>
    </font>
    <font>
      <b/>
      <sz val="10"/>
      <name val="Segoe UI"/>
      <family val="2"/>
    </font>
    <font>
      <sz val="10"/>
      <name val="Segoe UI"/>
      <family val="2"/>
    </font>
    <font>
      <sz val="8"/>
      <name val="Arial"/>
      <family val="2"/>
    </font>
    <font>
      <b/>
      <sz val="11"/>
      <color indexed="9"/>
      <name val="Segoe UI"/>
      <family val="2"/>
    </font>
    <font>
      <b/>
      <sz val="11"/>
      <color theme="0"/>
      <name val="Segoe UI"/>
      <family val="2"/>
    </font>
  </fonts>
  <fills count="8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54F0F"/>
        <bgColor indexed="64"/>
      </patternFill>
    </fill>
  </fills>
  <borders count="22">
    <border>
      <left/>
      <right/>
      <top/>
      <bottom/>
      <diagonal/>
    </border>
    <border>
      <left style="thin">
        <color indexed="55"/>
      </left>
      <right/>
      <top style="thin">
        <color indexed="55"/>
      </top>
      <bottom/>
      <diagonal/>
    </border>
    <border>
      <left style="thin">
        <color indexed="55"/>
      </left>
      <right/>
      <top/>
      <bottom style="thin">
        <color indexed="55"/>
      </bottom>
      <diagonal/>
    </border>
    <border>
      <left style="thin">
        <color indexed="55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55"/>
      </right>
      <top/>
      <bottom/>
      <diagonal/>
    </border>
    <border>
      <left style="thin">
        <color indexed="55"/>
      </left>
      <right style="thin">
        <color indexed="55"/>
      </right>
      <top/>
      <bottom/>
      <diagonal/>
    </border>
    <border>
      <left/>
      <right/>
      <top style="thin">
        <color indexed="55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55"/>
      </right>
      <top style="thin">
        <color indexed="55"/>
      </top>
      <bottom/>
      <diagonal/>
    </border>
    <border>
      <left/>
      <right style="thin">
        <color indexed="55"/>
      </right>
      <top/>
      <bottom style="thin">
        <color indexed="55"/>
      </bottom>
      <diagonal/>
    </border>
    <border>
      <left/>
      <right/>
      <top/>
      <bottom style="thin">
        <color indexed="55"/>
      </bottom>
      <diagonal/>
    </border>
    <border>
      <left/>
      <right/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indexed="64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indexed="64"/>
      </left>
      <right style="thin">
        <color theme="0" tint="-0.249977111117893"/>
      </right>
      <top style="thin">
        <color theme="0" tint="-0.249977111117893"/>
      </top>
      <bottom style="medium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indexed="64"/>
      </bottom>
      <diagonal/>
    </border>
    <border>
      <left style="thin">
        <color theme="0" tint="-0.249977111117893"/>
      </left>
      <right style="medium">
        <color indexed="64"/>
      </right>
      <top style="thin">
        <color theme="0" tint="-0.249977111117893"/>
      </top>
      <bottom style="medium">
        <color indexed="64"/>
      </bottom>
      <diagonal/>
    </border>
    <border>
      <left style="medium">
        <color indexed="64"/>
      </left>
      <right style="thin">
        <color theme="0" tint="-0.249977111117893"/>
      </right>
      <top style="medium">
        <color indexed="64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medium">
        <color indexed="64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indexed="64"/>
      </right>
      <top style="medium">
        <color indexed="64"/>
      </top>
      <bottom style="thin">
        <color theme="0" tint="-0.249977111117893"/>
      </bottom>
      <diagonal/>
    </border>
  </borders>
  <cellStyleXfs count="1">
    <xf numFmtId="0" fontId="0" fillId="0" borderId="0"/>
  </cellStyleXfs>
  <cellXfs count="118">
    <xf numFmtId="0" fontId="0" fillId="0" borderId="0" xfId="0"/>
    <xf numFmtId="0" fontId="1" fillId="0" borderId="0" xfId="0" applyNumberFormat="1" applyFont="1" applyFill="1" applyAlignment="1" applyProtection="1"/>
    <xf numFmtId="0" fontId="1" fillId="0" borderId="0" xfId="0" applyNumberFormat="1" applyFont="1" applyFill="1" applyBorder="1" applyAlignment="1" applyProtection="1"/>
    <xf numFmtId="0" fontId="2" fillId="0" borderId="0" xfId="0" applyNumberFormat="1" applyFont="1" applyFill="1" applyAlignment="1" applyProtection="1"/>
    <xf numFmtId="0" fontId="7" fillId="0" borderId="1" xfId="0" applyNumberFormat="1" applyFont="1" applyFill="1" applyBorder="1" applyAlignment="1" applyProtection="1">
      <alignment horizontal="center"/>
    </xf>
    <xf numFmtId="0" fontId="7" fillId="0" borderId="0" xfId="0" applyNumberFormat="1" applyFont="1" applyFill="1" applyAlignment="1" applyProtection="1"/>
    <xf numFmtId="0" fontId="8" fillId="0" borderId="2" xfId="0" applyNumberFormat="1" applyFont="1" applyFill="1" applyBorder="1" applyAlignment="1" applyProtection="1">
      <alignment horizontal="center"/>
    </xf>
    <xf numFmtId="0" fontId="8" fillId="0" borderId="0" xfId="0" applyNumberFormat="1" applyFont="1" applyFill="1" applyAlignment="1" applyProtection="1">
      <alignment horizontal="center"/>
    </xf>
    <xf numFmtId="0" fontId="2" fillId="0" borderId="0" xfId="0" applyNumberFormat="1" applyFont="1" applyFill="1" applyAlignment="1" applyProtection="1">
      <alignment horizontal="center"/>
    </xf>
    <xf numFmtId="0" fontId="10" fillId="0" borderId="0" xfId="0" applyNumberFormat="1" applyFont="1" applyFill="1" applyBorder="1" applyAlignment="1" applyProtection="1"/>
    <xf numFmtId="0" fontId="11" fillId="0" borderId="0" xfId="0" applyNumberFormat="1" applyFont="1" applyFill="1" applyBorder="1" applyAlignment="1" applyProtection="1"/>
    <xf numFmtId="0" fontId="12" fillId="0" borderId="0" xfId="0" applyNumberFormat="1" applyFont="1" applyFill="1" applyBorder="1" applyAlignment="1" applyProtection="1"/>
    <xf numFmtId="0" fontId="13" fillId="0" borderId="0" xfId="0" applyNumberFormat="1" applyFont="1" applyFill="1" applyBorder="1" applyAlignment="1" applyProtection="1">
      <alignment vertical="top"/>
    </xf>
    <xf numFmtId="0" fontId="14" fillId="0" borderId="0" xfId="0" applyNumberFormat="1" applyFont="1" applyFill="1" applyBorder="1" applyAlignment="1" applyProtection="1"/>
    <xf numFmtId="0" fontId="15" fillId="0" borderId="0" xfId="0" applyNumberFormat="1" applyFont="1" applyFill="1" applyBorder="1" applyAlignment="1" applyProtection="1"/>
    <xf numFmtId="0" fontId="15" fillId="0" borderId="0" xfId="0" applyNumberFormat="1" applyFont="1" applyFill="1" applyBorder="1" applyAlignment="1" applyProtection="1">
      <alignment vertical="top" wrapText="1"/>
    </xf>
    <xf numFmtId="0" fontId="10" fillId="0" borderId="0" xfId="0" applyNumberFormat="1" applyFont="1" applyFill="1" applyBorder="1" applyAlignment="1" applyProtection="1">
      <alignment vertical="top" wrapText="1"/>
    </xf>
    <xf numFmtId="0" fontId="1" fillId="0" borderId="0" xfId="0" applyNumberFormat="1" applyFont="1" applyFill="1" applyBorder="1" applyAlignment="1" applyProtection="1">
      <alignment horizontal="right"/>
    </xf>
    <xf numFmtId="0" fontId="1" fillId="0" borderId="0" xfId="0" applyNumberFormat="1" applyFont="1" applyFill="1" applyAlignment="1" applyProtection="1">
      <alignment horizontal="right"/>
    </xf>
    <xf numFmtId="0" fontId="7" fillId="0" borderId="1" xfId="0" applyNumberFormat="1" applyFont="1" applyFill="1" applyBorder="1" applyAlignment="1" applyProtection="1">
      <alignment horizontal="right"/>
    </xf>
    <xf numFmtId="0" fontId="2" fillId="0" borderId="0" xfId="0" applyNumberFormat="1" applyFont="1" applyFill="1" applyAlignment="1" applyProtection="1">
      <alignment horizontal="right"/>
    </xf>
    <xf numFmtId="0" fontId="1" fillId="0" borderId="3" xfId="0" applyNumberFormat="1" applyFont="1" applyFill="1" applyBorder="1" applyAlignment="1" applyProtection="1"/>
    <xf numFmtId="0" fontId="18" fillId="0" borderId="0" xfId="0" applyFont="1"/>
    <xf numFmtId="0" fontId="17" fillId="0" borderId="0" xfId="0" applyFont="1"/>
    <xf numFmtId="0" fontId="17" fillId="0" borderId="0" xfId="0" applyFont="1" applyAlignment="1">
      <alignment horizontal="left"/>
    </xf>
    <xf numFmtId="168" fontId="18" fillId="5" borderId="4" xfId="0" applyNumberFormat="1" applyFont="1" applyFill="1" applyBorder="1" applyAlignment="1">
      <alignment horizontal="center" vertical="center"/>
    </xf>
    <xf numFmtId="0" fontId="18" fillId="0" borderId="0" xfId="0" applyFont="1" applyAlignment="1">
      <alignment horizontal="right"/>
    </xf>
    <xf numFmtId="0" fontId="17" fillId="0" borderId="3" xfId="0" applyFont="1" applyBorder="1"/>
    <xf numFmtId="1" fontId="18" fillId="0" borderId="0" xfId="0" applyNumberFormat="1" applyFont="1" applyAlignment="1">
      <alignment horizontal="right"/>
    </xf>
    <xf numFmtId="0" fontId="7" fillId="0" borderId="0" xfId="0" applyFont="1"/>
    <xf numFmtId="0" fontId="5" fillId="0" borderId="0" xfId="0" applyNumberFormat="1" applyFont="1" applyFill="1" applyBorder="1" applyAlignment="1" applyProtection="1">
      <alignment horizontal="left"/>
    </xf>
    <xf numFmtId="0" fontId="5" fillId="0" borderId="0" xfId="0" applyNumberFormat="1" applyFont="1" applyFill="1" applyBorder="1" applyAlignment="1" applyProtection="1">
      <alignment horizontal="right"/>
    </xf>
    <xf numFmtId="0" fontId="0" fillId="0" borderId="0" xfId="0" applyFill="1"/>
    <xf numFmtId="164" fontId="1" fillId="0" borderId="0" xfId="0" applyNumberFormat="1" applyFont="1" applyFill="1" applyBorder="1" applyAlignment="1" applyProtection="1">
      <alignment horizontal="left"/>
    </xf>
    <xf numFmtId="49" fontId="2" fillId="0" borderId="0" xfId="0" applyNumberFormat="1" applyFont="1" applyFill="1" applyBorder="1" applyAlignment="1" applyProtection="1"/>
    <xf numFmtId="49" fontId="2" fillId="0" borderId="0" xfId="0" applyNumberFormat="1" applyFont="1" applyFill="1" applyBorder="1" applyAlignment="1" applyProtection="1">
      <alignment horizontal="right"/>
    </xf>
    <xf numFmtId="0" fontId="6" fillId="0" borderId="5" xfId="0" applyNumberFormat="1" applyFont="1" applyFill="1" applyBorder="1" applyAlignment="1" applyProtection="1">
      <alignment vertical="center"/>
    </xf>
    <xf numFmtId="0" fontId="6" fillId="0" borderId="6" xfId="0" applyNumberFormat="1" applyFont="1" applyFill="1" applyBorder="1" applyAlignment="1" applyProtection="1">
      <alignment vertical="center"/>
    </xf>
    <xf numFmtId="0" fontId="7" fillId="0" borderId="5" xfId="0" applyNumberFormat="1" applyFont="1" applyFill="1" applyBorder="1" applyAlignment="1" applyProtection="1"/>
    <xf numFmtId="0" fontId="7" fillId="0" borderId="6" xfId="0" applyNumberFormat="1" applyFont="1" applyFill="1" applyBorder="1" applyAlignment="1" applyProtection="1"/>
    <xf numFmtId="0" fontId="8" fillId="0" borderId="5" xfId="0" applyNumberFormat="1" applyFont="1" applyFill="1" applyBorder="1" applyAlignment="1" applyProtection="1">
      <alignment horizontal="center"/>
    </xf>
    <xf numFmtId="0" fontId="8" fillId="0" borderId="6" xfId="0" applyNumberFormat="1" applyFont="1" applyFill="1" applyBorder="1" applyAlignment="1" applyProtection="1">
      <alignment horizontal="center"/>
    </xf>
    <xf numFmtId="0" fontId="2" fillId="0" borderId="1" xfId="0" applyNumberFormat="1" applyFont="1" applyFill="1" applyBorder="1" applyAlignment="1" applyProtection="1"/>
    <xf numFmtId="0" fontId="2" fillId="0" borderId="1" xfId="0" applyNumberFormat="1" applyFont="1" applyFill="1" applyBorder="1" applyAlignment="1" applyProtection="1">
      <alignment horizontal="center"/>
    </xf>
    <xf numFmtId="0" fontId="2" fillId="0" borderId="1" xfId="0" applyNumberFormat="1" applyFont="1" applyFill="1" applyBorder="1" applyAlignment="1" applyProtection="1">
      <alignment horizontal="right"/>
    </xf>
    <xf numFmtId="0" fontId="2" fillId="0" borderId="7" xfId="0" applyNumberFormat="1" applyFont="1" applyFill="1" applyBorder="1" applyAlignment="1" applyProtection="1"/>
    <xf numFmtId="0" fontId="2" fillId="0" borderId="7" xfId="0" applyNumberFormat="1" applyFont="1" applyFill="1" applyBorder="1" applyAlignment="1" applyProtection="1">
      <alignment horizontal="center"/>
    </xf>
    <xf numFmtId="0" fontId="2" fillId="0" borderId="7" xfId="0" applyNumberFormat="1" applyFont="1" applyFill="1" applyBorder="1" applyAlignment="1" applyProtection="1">
      <alignment horizontal="right"/>
    </xf>
    <xf numFmtId="0" fontId="16" fillId="0" borderId="0" xfId="0" applyNumberFormat="1" applyFont="1" applyFill="1" applyAlignment="1" applyProtection="1"/>
    <xf numFmtId="0" fontId="2" fillId="0" borderId="3" xfId="0" applyNumberFormat="1" applyFont="1" applyFill="1" applyBorder="1" applyAlignment="1" applyProtection="1"/>
    <xf numFmtId="0" fontId="2" fillId="0" borderId="3" xfId="0" applyNumberFormat="1" applyFont="1" applyFill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right"/>
    </xf>
    <xf numFmtId="0" fontId="1" fillId="0" borderId="3" xfId="0" applyFont="1" applyFill="1" applyBorder="1" applyAlignment="1" applyProtection="1"/>
    <xf numFmtId="0" fontId="2" fillId="0" borderId="3" xfId="0" applyFont="1" applyFill="1" applyBorder="1" applyAlignment="1" applyProtection="1"/>
    <xf numFmtId="14" fontId="4" fillId="6" borderId="0" xfId="0" applyNumberFormat="1" applyFont="1" applyFill="1" applyBorder="1" applyAlignment="1" applyProtection="1">
      <alignment horizontal="left"/>
    </xf>
    <xf numFmtId="0" fontId="3" fillId="6" borderId="0" xfId="0" applyNumberFormat="1" applyFont="1" applyFill="1" applyBorder="1" applyAlignment="1" applyProtection="1">
      <alignment horizontal="left"/>
    </xf>
    <xf numFmtId="0" fontId="1" fillId="6" borderId="0" xfId="0" applyNumberFormat="1" applyFont="1" applyFill="1" applyBorder="1" applyAlignment="1" applyProtection="1"/>
    <xf numFmtId="0" fontId="5" fillId="6" borderId="0" xfId="0" applyNumberFormat="1" applyFont="1" applyFill="1" applyBorder="1" applyAlignment="1" applyProtection="1">
      <alignment horizontal="right"/>
    </xf>
    <xf numFmtId="0" fontId="18" fillId="0" borderId="12" xfId="0" applyFont="1" applyBorder="1"/>
    <xf numFmtId="168" fontId="18" fillId="0" borderId="13" xfId="0" applyNumberFormat="1" applyFont="1" applyBorder="1" applyAlignment="1">
      <alignment horizontal="center" vertical="center"/>
    </xf>
    <xf numFmtId="169" fontId="18" fillId="0" borderId="13" xfId="0" applyNumberFormat="1" applyFont="1" applyBorder="1" applyAlignment="1">
      <alignment horizontal="center" vertical="center"/>
    </xf>
    <xf numFmtId="168" fontId="18" fillId="5" borderId="0" xfId="0" applyNumberFormat="1" applyFont="1" applyFill="1" applyBorder="1" applyAlignment="1">
      <alignment horizontal="center" vertical="center"/>
    </xf>
    <xf numFmtId="169" fontId="18" fillId="5" borderId="0" xfId="0" applyNumberFormat="1" applyFont="1" applyFill="1" applyBorder="1" applyAlignment="1">
      <alignment horizontal="center" vertical="center"/>
    </xf>
    <xf numFmtId="168" fontId="18" fillId="0" borderId="14" xfId="0" applyNumberFormat="1" applyFont="1" applyBorder="1" applyAlignment="1">
      <alignment horizontal="center" vertical="center"/>
    </xf>
    <xf numFmtId="168" fontId="18" fillId="0" borderId="15" xfId="0" applyNumberFormat="1" applyFont="1" applyBorder="1" applyAlignment="1">
      <alignment horizontal="center" vertical="center"/>
    </xf>
    <xf numFmtId="168" fontId="18" fillId="5" borderId="8" xfId="0" applyNumberFormat="1" applyFont="1" applyFill="1" applyBorder="1" applyAlignment="1">
      <alignment horizontal="center" vertical="center"/>
    </xf>
    <xf numFmtId="168" fontId="18" fillId="0" borderId="16" xfId="0" applyNumberFormat="1" applyFont="1" applyBorder="1" applyAlignment="1">
      <alignment horizontal="center" vertical="center"/>
    </xf>
    <xf numFmtId="168" fontId="18" fillId="0" borderId="17" xfId="0" applyNumberFormat="1" applyFont="1" applyBorder="1" applyAlignment="1">
      <alignment horizontal="center" vertical="center"/>
    </xf>
    <xf numFmtId="169" fontId="18" fillId="0" borderId="17" xfId="0" applyNumberFormat="1" applyFont="1" applyBorder="1" applyAlignment="1">
      <alignment horizontal="center" vertical="center"/>
    </xf>
    <xf numFmtId="168" fontId="18" fillId="0" borderId="18" xfId="0" applyNumberFormat="1" applyFont="1" applyBorder="1" applyAlignment="1">
      <alignment horizontal="center" vertical="center"/>
    </xf>
    <xf numFmtId="0" fontId="18" fillId="0" borderId="0" xfId="0" applyFont="1" applyAlignment="1">
      <alignment vertical="center"/>
    </xf>
    <xf numFmtId="0" fontId="21" fillId="7" borderId="14" xfId="0" applyFont="1" applyFill="1" applyBorder="1" applyAlignment="1">
      <alignment horizontal="center" vertical="center"/>
    </xf>
    <xf numFmtId="0" fontId="21" fillId="7" borderId="13" xfId="0" applyFont="1" applyFill="1" applyBorder="1" applyAlignment="1">
      <alignment horizontal="center" vertical="center"/>
    </xf>
    <xf numFmtId="0" fontId="21" fillId="7" borderId="13" xfId="0" applyFont="1" applyFill="1" applyBorder="1" applyAlignment="1">
      <alignment horizontal="center" vertical="center" wrapText="1"/>
    </xf>
    <xf numFmtId="0" fontId="21" fillId="7" borderId="15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Continuous"/>
    </xf>
    <xf numFmtId="0" fontId="7" fillId="0" borderId="7" xfId="0" applyFont="1" applyBorder="1" applyAlignment="1">
      <alignment horizontal="centerContinuous"/>
    </xf>
    <xf numFmtId="0" fontId="7" fillId="0" borderId="9" xfId="0" applyFont="1" applyBorder="1" applyAlignment="1">
      <alignment horizontal="centerContinuous"/>
    </xf>
    <xf numFmtId="0" fontId="8" fillId="0" borderId="2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8" fillId="0" borderId="11" xfId="0" applyFont="1" applyBorder="1" applyAlignment="1">
      <alignment horizontal="center" wrapText="1"/>
    </xf>
    <xf numFmtId="0" fontId="8" fillId="0" borderId="10" xfId="0" applyFont="1" applyBorder="1" applyAlignment="1">
      <alignment horizontal="center" wrapText="1"/>
    </xf>
    <xf numFmtId="0" fontId="2" fillId="0" borderId="7" xfId="0" applyFont="1" applyBorder="1"/>
    <xf numFmtId="167" fontId="2" fillId="0" borderId="3" xfId="0" applyNumberFormat="1" applyFont="1" applyBorder="1"/>
    <xf numFmtId="167" fontId="2" fillId="0" borderId="0" xfId="0" applyNumberFormat="1" applyFont="1"/>
    <xf numFmtId="0" fontId="20" fillId="3" borderId="19" xfId="0" applyFont="1" applyFill="1" applyBorder="1" applyAlignment="1">
      <alignment horizontal="center" vertical="center" wrapText="1"/>
    </xf>
    <xf numFmtId="0" fontId="20" fillId="3" borderId="20" xfId="0" applyFont="1" applyFill="1" applyBorder="1" applyAlignment="1">
      <alignment horizontal="center" vertical="center" wrapText="1"/>
    </xf>
    <xf numFmtId="0" fontId="20" fillId="3" borderId="21" xfId="0" applyFont="1" applyFill="1" applyBorder="1" applyAlignment="1">
      <alignment horizontal="center" vertical="center" wrapText="1"/>
    </xf>
    <xf numFmtId="0" fontId="20" fillId="3" borderId="14" xfId="0" applyFont="1" applyFill="1" applyBorder="1" applyAlignment="1">
      <alignment horizontal="center" vertical="center" wrapText="1"/>
    </xf>
    <xf numFmtId="0" fontId="20" fillId="3" borderId="13" xfId="0" applyFont="1" applyFill="1" applyBorder="1" applyAlignment="1">
      <alignment horizontal="center" vertical="center" wrapText="1"/>
    </xf>
    <xf numFmtId="0" fontId="20" fillId="3" borderId="15" xfId="0" applyFont="1" applyFill="1" applyBorder="1" applyAlignment="1">
      <alignment horizontal="center" vertical="center" wrapText="1"/>
    </xf>
    <xf numFmtId="170" fontId="17" fillId="0" borderId="0" xfId="0" applyNumberFormat="1" applyFont="1" applyBorder="1" applyAlignment="1">
      <alignment horizontal="left" vertical="center" wrapText="1"/>
    </xf>
    <xf numFmtId="0" fontId="6" fillId="0" borderId="2" xfId="0" applyNumberFormat="1" applyFont="1" applyFill="1" applyBorder="1" applyAlignment="1" applyProtection="1">
      <alignment horizontal="center" vertical="center"/>
    </xf>
    <xf numFmtId="0" fontId="6" fillId="0" borderId="10" xfId="0" applyNumberFormat="1" applyFont="1" applyFill="1" applyBorder="1" applyAlignment="1" applyProtection="1">
      <alignment horizontal="center" vertical="center"/>
    </xf>
    <xf numFmtId="0" fontId="6" fillId="4" borderId="0" xfId="0" applyFont="1" applyFill="1" applyAlignment="1">
      <alignment horizontal="center" vertical="center"/>
    </xf>
    <xf numFmtId="0" fontId="7" fillId="0" borderId="1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9" fillId="0" borderId="0" xfId="0" applyNumberFormat="1" applyFont="1" applyFill="1" applyBorder="1" applyAlignment="1" applyProtection="1">
      <alignment horizontal="left"/>
    </xf>
    <xf numFmtId="0" fontId="9" fillId="0" borderId="0" xfId="0" applyNumberFormat="1" applyFont="1" applyFill="1" applyBorder="1" applyAlignment="1" applyProtection="1">
      <alignment horizontal="left" vertical="top" wrapText="1"/>
    </xf>
    <xf numFmtId="166" fontId="1" fillId="2" borderId="1" xfId="0" applyNumberFormat="1" applyFont="1" applyFill="1" applyBorder="1"/>
    <xf numFmtId="166" fontId="1" fillId="2" borderId="7" xfId="0" applyNumberFormat="1" applyFont="1" applyFill="1" applyBorder="1"/>
    <xf numFmtId="167" fontId="1" fillId="2" borderId="1" xfId="0" applyNumberFormat="1" applyFont="1" applyFill="1" applyBorder="1"/>
    <xf numFmtId="167" fontId="1" fillId="2" borderId="7" xfId="0" applyNumberFormat="1" applyFont="1" applyFill="1" applyBorder="1"/>
    <xf numFmtId="0" fontId="1" fillId="0" borderId="7" xfId="0" applyFont="1" applyBorder="1"/>
    <xf numFmtId="165" fontId="1" fillId="0" borderId="7" xfId="0" applyNumberFormat="1" applyFont="1" applyBorder="1"/>
    <xf numFmtId="2" fontId="1" fillId="0" borderId="7" xfId="0" applyNumberFormat="1" applyFont="1" applyBorder="1"/>
    <xf numFmtId="165" fontId="1" fillId="0" borderId="0" xfId="0" applyNumberFormat="1" applyFont="1"/>
    <xf numFmtId="2" fontId="1" fillId="0" borderId="0" xfId="0" applyNumberFormat="1" applyFont="1"/>
    <xf numFmtId="166" fontId="1" fillId="0" borderId="3" xfId="0" applyNumberFormat="1" applyFont="1" applyBorder="1"/>
    <xf numFmtId="166" fontId="1" fillId="0" borderId="0" xfId="0" applyNumberFormat="1" applyFont="1"/>
    <xf numFmtId="167" fontId="1" fillId="0" borderId="3" xfId="0" applyNumberFormat="1" applyFont="1" applyBorder="1"/>
    <xf numFmtId="167" fontId="1" fillId="0" borderId="0" xfId="0" applyNumberFormat="1" applyFont="1"/>
    <xf numFmtId="166" fontId="1" fillId="2" borderId="3" xfId="0" applyNumberFormat="1" applyFont="1" applyFill="1" applyBorder="1"/>
    <xf numFmtId="166" fontId="1" fillId="2" borderId="0" xfId="0" applyNumberFormat="1" applyFont="1" applyFill="1"/>
    <xf numFmtId="167" fontId="1" fillId="2" borderId="3" xfId="0" applyNumberFormat="1" applyFont="1" applyFill="1" applyBorder="1"/>
    <xf numFmtId="167" fontId="1" fillId="2" borderId="0" xfId="0" applyNumberFormat="1" applyFont="1" applyFill="1"/>
    <xf numFmtId="0" fontId="1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A54F0F"/>
      <rgbColor rgb="0000FFFF"/>
      <rgbColor rgb="00800000"/>
      <rgbColor rgb="00008000"/>
      <rgbColor rgb="00000080"/>
      <rgbColor rgb="00808000"/>
      <rgbColor rgb="00D0006F"/>
      <rgbColor rgb="00008080"/>
      <rgbColor rgb="00C0C0C0"/>
      <rgbColor rgb="00808080"/>
      <rgbColor rgb="009999FF"/>
      <rgbColor rgb="006E6259"/>
      <rgbColor rgb="00620C0B"/>
      <rgbColor rgb="00590001"/>
      <rgbColor rgb="00404549"/>
      <rgbColor rgb="00CD9B7A"/>
      <rgbColor rgb="00990033"/>
      <rgbColor rgb="00EAEAEA"/>
      <rgbColor rgb="00000080"/>
      <rgbColor rgb="003366FF"/>
      <rgbColor rgb="00579A32"/>
      <rgbColor rgb="00CC9900"/>
      <rgbColor rgb="00D22630"/>
      <rgbColor rgb="00800000"/>
      <rgbColor rgb="0000BFB3"/>
      <rgbColor rgb="000000FF"/>
      <rgbColor rgb="00009CDE"/>
      <rgbColor rgb="00CCFFFF"/>
      <rgbColor rgb="00CCFFCC"/>
      <rgbColor rgb="00CDE499"/>
      <rgbColor rgb="0099D7F2"/>
      <rgbColor rgb="00666666"/>
      <rgbColor rgb="00CC99FF"/>
      <rgbColor rgb="00F0A8AB"/>
      <rgbColor rgb="003366FF"/>
      <rgbColor rgb="0033CCCC"/>
      <rgbColor rgb="0084BD00"/>
      <rgbColor rgb="00FEDB00"/>
      <rgbColor rgb="00FF9900"/>
      <rgbColor rgb="00FE50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205740</xdr:colOff>
      <xdr:row>0</xdr:row>
      <xdr:rowOff>0</xdr:rowOff>
    </xdr:from>
    <xdr:ext cx="1243968" cy="352168"/>
    <xdr:sp macro="" textlink="">
      <xdr:nvSpPr>
        <xdr:cNvPr id="46082" name="Arrow: Right 1">
          <a:extLst>
            <a:ext uri="{FF2B5EF4-FFF2-40B4-BE49-F238E27FC236}">
              <a16:creationId xmlns:a16="http://schemas.microsoft.com/office/drawing/2014/main" id="{D9EA7C32-698F-45E7-A710-FD0C721B8556}"/>
            </a:ext>
          </a:extLst>
        </xdr:cNvPr>
        <xdr:cNvSpPr>
          <a:spLocks noChangeArrowheads="1"/>
        </xdr:cNvSpPr>
      </xdr:nvSpPr>
      <xdr:spPr bwMode="auto">
        <a:xfrm rot="10800000">
          <a:off x="3143250" y="0"/>
          <a:ext cx="1066800" cy="342900"/>
        </a:xfrm>
        <a:prstGeom prst="rightArrow">
          <a:avLst>
            <a:gd name="adj1" fmla="val 50000"/>
            <a:gd name="adj2" fmla="val 17500"/>
          </a:avLst>
        </a:prstGeom>
        <a:solidFill>
          <a:srgbClr val="FFC000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wrap="square" lIns="18288" tIns="0" rIns="0" bIns="0" anchor="ctr" upright="1">
          <a:spAutoFit/>
        </a:bodyPr>
        <a:lstStyle/>
        <a:p>
          <a:endParaRPr lang="en-US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2969894</xdr:colOff>
      <xdr:row>0</xdr:row>
      <xdr:rowOff>0</xdr:rowOff>
    </xdr:from>
    <xdr:ext cx="1232622" cy="352168"/>
    <xdr:sp macro="" textlink="">
      <xdr:nvSpPr>
        <xdr:cNvPr id="49153" name="Arrow: Right 1">
          <a:extLst>
            <a:ext uri="{FF2B5EF4-FFF2-40B4-BE49-F238E27FC236}">
              <a16:creationId xmlns:a16="http://schemas.microsoft.com/office/drawing/2014/main" id="{B11403DA-59E7-4662-AD20-24ABC91C38B2}"/>
            </a:ext>
          </a:extLst>
        </xdr:cNvPr>
        <xdr:cNvSpPr>
          <a:spLocks noChangeArrowheads="1"/>
        </xdr:cNvSpPr>
      </xdr:nvSpPr>
      <xdr:spPr bwMode="auto">
        <a:xfrm rot="10800000">
          <a:off x="2695574" y="0"/>
          <a:ext cx="1261109" cy="342900"/>
        </a:xfrm>
        <a:prstGeom prst="rightArrow">
          <a:avLst>
            <a:gd name="adj1" fmla="val 50000"/>
            <a:gd name="adj2" fmla="val 17500"/>
          </a:avLst>
        </a:prstGeom>
        <a:solidFill>
          <a:srgbClr val="FFC000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wrap="square" lIns="18288" tIns="0" rIns="0" bIns="0" anchor="ctr" upright="1">
          <a:spAutoFit/>
        </a:bodyPr>
        <a:lstStyle/>
        <a:p>
          <a:endParaRPr lang="en-US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769620</xdr:colOff>
      <xdr:row>2</xdr:row>
      <xdr:rowOff>22860</xdr:rowOff>
    </xdr:to>
    <xdr:pic>
      <xdr:nvPicPr>
        <xdr:cNvPr id="29723" name="Picture 2">
          <a:extLst>
            <a:ext uri="{FF2B5EF4-FFF2-40B4-BE49-F238E27FC236}">
              <a16:creationId xmlns:a16="http://schemas.microsoft.com/office/drawing/2014/main" id="{478885A9-CABC-4599-A2F7-5FB108B53B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496300" cy="1280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18</xdr:col>
      <xdr:colOff>228600</xdr:colOff>
      <xdr:row>42</xdr:row>
      <xdr:rowOff>30480</xdr:rowOff>
    </xdr:to>
    <xdr:pic>
      <xdr:nvPicPr>
        <xdr:cNvPr id="50195" name="Picture 1">
          <a:extLst>
            <a:ext uri="{FF2B5EF4-FFF2-40B4-BE49-F238E27FC236}">
              <a16:creationId xmlns:a16="http://schemas.microsoft.com/office/drawing/2014/main" id="{D5C26158-ACA7-49CD-862B-8186CDCED8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2920"/>
          <a:ext cx="11201400" cy="6568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1</xdr:row>
      <xdr:rowOff>137160</xdr:rowOff>
    </xdr:from>
    <xdr:to>
      <xdr:col>16</xdr:col>
      <xdr:colOff>137160</xdr:colOff>
      <xdr:row>50</xdr:row>
      <xdr:rowOff>45720</xdr:rowOff>
    </xdr:to>
    <xdr:pic>
      <xdr:nvPicPr>
        <xdr:cNvPr id="51219" name="Picture 1">
          <a:extLst>
            <a:ext uri="{FF2B5EF4-FFF2-40B4-BE49-F238E27FC236}">
              <a16:creationId xmlns:a16="http://schemas.microsoft.com/office/drawing/2014/main" id="{407E7AC9-EAFE-4D70-B0C5-EA569F4EC0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304800"/>
          <a:ext cx="9700260" cy="8122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1</xdr:row>
      <xdr:rowOff>144780</xdr:rowOff>
    </xdr:from>
    <xdr:to>
      <xdr:col>15</xdr:col>
      <xdr:colOff>236220</xdr:colOff>
      <xdr:row>48</xdr:row>
      <xdr:rowOff>45720</xdr:rowOff>
    </xdr:to>
    <xdr:pic>
      <xdr:nvPicPr>
        <xdr:cNvPr id="52243" name="Picture 2">
          <a:extLst>
            <a:ext uri="{FF2B5EF4-FFF2-40B4-BE49-F238E27FC236}">
              <a16:creationId xmlns:a16="http://schemas.microsoft.com/office/drawing/2014/main" id="{EA727F61-5D3C-421F-A3AC-02EE95739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312420"/>
          <a:ext cx="8961120" cy="7780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160020</xdr:colOff>
      <xdr:row>0</xdr:row>
      <xdr:rowOff>175260</xdr:rowOff>
    </xdr:from>
    <xdr:to>
      <xdr:col>11</xdr:col>
      <xdr:colOff>388620</xdr:colOff>
      <xdr:row>36</xdr:row>
      <xdr:rowOff>60960</xdr:rowOff>
    </xdr:to>
    <xdr:pic>
      <xdr:nvPicPr>
        <xdr:cNvPr id="53267" name="Picture 3">
          <a:extLst>
            <a:ext uri="{FF2B5EF4-FFF2-40B4-BE49-F238E27FC236}">
              <a16:creationId xmlns:a16="http://schemas.microsoft.com/office/drawing/2014/main" id="{3D705E27-1B8B-4295-BABC-BFF2247AE2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167640"/>
          <a:ext cx="6934200" cy="5928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137160</xdr:colOff>
      <xdr:row>0</xdr:row>
      <xdr:rowOff>137160</xdr:rowOff>
    </xdr:from>
    <xdr:to>
      <xdr:col>13</xdr:col>
      <xdr:colOff>76200</xdr:colOff>
      <xdr:row>41</xdr:row>
      <xdr:rowOff>68580</xdr:rowOff>
    </xdr:to>
    <xdr:pic>
      <xdr:nvPicPr>
        <xdr:cNvPr id="54291" name="Picture 5">
          <a:extLst>
            <a:ext uri="{FF2B5EF4-FFF2-40B4-BE49-F238E27FC236}">
              <a16:creationId xmlns:a16="http://schemas.microsoft.com/office/drawing/2014/main" id="{02129950-7430-4A33-B40A-F6ADE2AAA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" y="137160"/>
          <a:ext cx="7863840" cy="6804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160020</xdr:colOff>
      <xdr:row>0</xdr:row>
      <xdr:rowOff>190500</xdr:rowOff>
    </xdr:from>
    <xdr:to>
      <xdr:col>12</xdr:col>
      <xdr:colOff>441960</xdr:colOff>
      <xdr:row>39</xdr:row>
      <xdr:rowOff>175260</xdr:rowOff>
    </xdr:to>
    <xdr:pic>
      <xdr:nvPicPr>
        <xdr:cNvPr id="55315" name="Picture 6">
          <a:extLst>
            <a:ext uri="{FF2B5EF4-FFF2-40B4-BE49-F238E27FC236}">
              <a16:creationId xmlns:a16="http://schemas.microsoft.com/office/drawing/2014/main" id="{4EAB076F-F7EB-42DB-94D1-558940131A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167640"/>
          <a:ext cx="7597140" cy="6537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410000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wrap="none" lIns="18288" tIns="0" rIns="0" bIns="0" upright="1">
        <a:spAutoFit/>
      </a:bodyPr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410000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wrap="none" lIns="18288" tIns="0" rIns="0" bIns="0" upright="1">
        <a:spAutoFit/>
      </a:bodyPr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92D050"/>
    <pageSetUpPr fitToPage="1"/>
  </sheetPr>
  <dimension ref="A1:M57"/>
  <sheetViews>
    <sheetView tabSelected="1"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Q14" sqref="Q14"/>
    </sheetView>
  </sheetViews>
  <sheetFormatPr defaultColWidth="9.109375" defaultRowHeight="15" x14ac:dyDescent="0.35"/>
  <cols>
    <col min="1" max="1" width="39" style="22" bestFit="1" customWidth="1"/>
    <col min="2" max="6" width="13.5546875" style="22" customWidth="1"/>
    <col min="7" max="7" width="13.5546875" style="23" customWidth="1"/>
    <col min="8" max="9" width="13.5546875" style="22" customWidth="1"/>
    <col min="10" max="11" width="13.5546875" style="23" customWidth="1"/>
    <col min="12" max="13" width="13.5546875" style="22" customWidth="1"/>
    <col min="14" max="16384" width="9.109375" style="22"/>
  </cols>
  <sheetData>
    <row r="1" spans="1:13" ht="22.95" customHeight="1" x14ac:dyDescent="0.35">
      <c r="A1" s="92" t="str">
        <f>'Current month raw data'!A1</f>
        <v>August 2021 Report</v>
      </c>
      <c r="B1" s="86" t="str">
        <f>'Current month raw data'!F1</f>
        <v>Current Month - August 2021 vs August 2020</v>
      </c>
      <c r="C1" s="87"/>
      <c r="D1" s="87"/>
      <c r="E1" s="87"/>
      <c r="F1" s="87"/>
      <c r="G1" s="87"/>
      <c r="H1" s="87"/>
      <c r="I1" s="87"/>
      <c r="J1" s="87"/>
      <c r="K1" s="87"/>
      <c r="L1" s="87"/>
      <c r="M1" s="88"/>
    </row>
    <row r="2" spans="1:13" ht="24" customHeight="1" x14ac:dyDescent="0.35">
      <c r="A2" s="92"/>
      <c r="B2" s="89" t="s">
        <v>47</v>
      </c>
      <c r="C2" s="90"/>
      <c r="D2" s="90" t="s">
        <v>2</v>
      </c>
      <c r="E2" s="90"/>
      <c r="F2" s="90" t="s">
        <v>3</v>
      </c>
      <c r="G2" s="90"/>
      <c r="H2" s="90" t="str">
        <f>'Current month raw data'!L7</f>
        <v>Percent Change from August 2020</v>
      </c>
      <c r="I2" s="90"/>
      <c r="J2" s="90"/>
      <c r="K2" s="90"/>
      <c r="L2" s="90"/>
      <c r="M2" s="91"/>
    </row>
    <row r="3" spans="1:13" ht="33.6" x14ac:dyDescent="0.35">
      <c r="A3" s="92"/>
      <c r="B3" s="71">
        <v>2021</v>
      </c>
      <c r="C3" s="72">
        <v>2020</v>
      </c>
      <c r="D3" s="72">
        <v>2021</v>
      </c>
      <c r="E3" s="72">
        <v>2020</v>
      </c>
      <c r="F3" s="72">
        <v>2021</v>
      </c>
      <c r="G3" s="72">
        <v>2020</v>
      </c>
      <c r="H3" s="72" t="s">
        <v>7</v>
      </c>
      <c r="I3" s="72" t="s">
        <v>2</v>
      </c>
      <c r="J3" s="72" t="s">
        <v>3</v>
      </c>
      <c r="K3" s="73" t="s">
        <v>8</v>
      </c>
      <c r="L3" s="73" t="s">
        <v>45</v>
      </c>
      <c r="M3" s="74" t="s">
        <v>46</v>
      </c>
    </row>
    <row r="4" spans="1:13" x14ac:dyDescent="0.35">
      <c r="A4" s="24" t="s">
        <v>11</v>
      </c>
      <c r="B4" s="63">
        <f>VLOOKUP($A4,'Current month raw data'!$B:$Q,5,FALSE)</f>
        <v>63.156456364882402</v>
      </c>
      <c r="C4" s="59">
        <f>VLOOKUP($A4,'Current month raw data'!$B:$Q,6,FALSE)</f>
        <v>48.6901555650104</v>
      </c>
      <c r="D4" s="60">
        <f>VLOOKUP($A4,'Current month raw data'!$B:$Q,7,FALSE)</f>
        <v>137.56575830421099</v>
      </c>
      <c r="E4" s="60">
        <f>VLOOKUP($A4,'Current month raw data'!$B:$Q,8,FALSE)</f>
        <v>103.046871029613</v>
      </c>
      <c r="F4" s="60">
        <f>VLOOKUP($A4,'Current month raw data'!$B:$Q,9,FALSE)</f>
        <v>86.881658116418805</v>
      </c>
      <c r="G4" s="60">
        <f>VLOOKUP($A4,'Current month raw data'!$B:$Q,10,FALSE)</f>
        <v>50.173681809194498</v>
      </c>
      <c r="H4" s="59">
        <f>VLOOKUP($A4,'Current month raw data'!$B:$Q,11,FALSE)</f>
        <v>29.710935674783101</v>
      </c>
      <c r="I4" s="59">
        <f>VLOOKUP($A4,'Current month raw data'!$B:$Q,12,FALSE)</f>
        <v>33.498239131081803</v>
      </c>
      <c r="J4" s="59">
        <f>VLOOKUP($A4,'Current month raw data'!$B:$Q,13,FALSE)</f>
        <v>73.1618150862856</v>
      </c>
      <c r="K4" s="59">
        <f>VLOOKUP($A4,'Current month raw data'!$B:$Q,14,FALSE)</f>
        <v>83.005003544716502</v>
      </c>
      <c r="L4" s="59">
        <f>VLOOKUP($A4,'Current month raw data'!$B:$Q,15,FALSE)</f>
        <v>5.6843874346812697</v>
      </c>
      <c r="M4" s="64">
        <f>VLOOKUP($A4,'Current month raw data'!$B:$Q,16,FALSE)</f>
        <v>37.084207803688003</v>
      </c>
    </row>
    <row r="5" spans="1:13" x14ac:dyDescent="0.35">
      <c r="A5" s="24" t="s">
        <v>14</v>
      </c>
      <c r="B5" s="63">
        <f>VLOOKUP($A5,'Current month raw data'!$B:$Q,5,FALSE)</f>
        <v>66.136847828049895</v>
      </c>
      <c r="C5" s="59">
        <f>VLOOKUP($A5,'Current month raw data'!$B:$Q,6,FALSE)</f>
        <v>49.293498774842398</v>
      </c>
      <c r="D5" s="60">
        <f>VLOOKUP($A5,'Current month raw data'!$B:$Q,7,FALSE)</f>
        <v>119.58511448320201</v>
      </c>
      <c r="E5" s="60">
        <f>VLOOKUP($A5,'Current month raw data'!$B:$Q,8,FALSE)</f>
        <v>95.165860796764605</v>
      </c>
      <c r="F5" s="60">
        <f>VLOOKUP($A5,'Current month raw data'!$B:$Q,9,FALSE)</f>
        <v>79.089825190754894</v>
      </c>
      <c r="G5" s="60">
        <f>VLOOKUP($A5,'Current month raw data'!$B:$Q,10,FALSE)</f>
        <v>46.910582425921397</v>
      </c>
      <c r="H5" s="59">
        <f>VLOOKUP($A5,'Current month raw data'!$B:$Q,11,FALSE)</f>
        <v>34.169514179025498</v>
      </c>
      <c r="I5" s="59">
        <f>VLOOKUP($A5,'Current month raw data'!$B:$Q,12,FALSE)</f>
        <v>25.659678252254</v>
      </c>
      <c r="J5" s="59">
        <f>VLOOKUP($A5,'Current month raw data'!$B:$Q,13,FALSE)</f>
        <v>68.596979829975794</v>
      </c>
      <c r="K5" s="59">
        <f>VLOOKUP($A5,'Current month raw data'!$B:$Q,14,FALSE)</f>
        <v>70.883163585741698</v>
      </c>
      <c r="L5" s="59">
        <f>VLOOKUP($A5,'Current month raw data'!$B:$Q,15,FALSE)</f>
        <v>1.35600516573396</v>
      </c>
      <c r="M5" s="64">
        <f>VLOOKUP($A5,'Current month raw data'!$B:$Q,16,FALSE)</f>
        <v>35.988859722133199</v>
      </c>
    </row>
    <row r="6" spans="1:13" x14ac:dyDescent="0.35">
      <c r="B6" s="25"/>
      <c r="C6" s="61"/>
      <c r="D6" s="62"/>
      <c r="E6" s="62"/>
      <c r="F6" s="62"/>
      <c r="G6" s="62"/>
      <c r="H6" s="61"/>
      <c r="I6" s="61"/>
      <c r="J6" s="61"/>
      <c r="K6" s="61"/>
      <c r="L6" s="61"/>
      <c r="M6" s="65"/>
    </row>
    <row r="7" spans="1:13" x14ac:dyDescent="0.35">
      <c r="A7" s="24" t="s">
        <v>19</v>
      </c>
      <c r="B7" s="63">
        <f>VLOOKUP($A7,'Current month raw data'!$B:$Q,5,FALSE)</f>
        <v>54.229943789714603</v>
      </c>
      <c r="C7" s="59">
        <f>VLOOKUP($A7,'Current month raw data'!$B:$Q,6,FALSE)</f>
        <v>35.6934620484734</v>
      </c>
      <c r="D7" s="60">
        <f>VLOOKUP($A7,'Current month raw data'!$B:$Q,7,FALSE)</f>
        <v>123.677036813531</v>
      </c>
      <c r="E7" s="60">
        <f>VLOOKUP($A7,'Current month raw data'!$B:$Q,8,FALSE)</f>
        <v>97.935887783500903</v>
      </c>
      <c r="F7" s="60">
        <f>VLOOKUP($A7,'Current month raw data'!$B:$Q,9,FALSE)</f>
        <v>67.069987544762796</v>
      </c>
      <c r="G7" s="60">
        <f>VLOOKUP($A7,'Current month raw data'!$B:$Q,10,FALSE)</f>
        <v>34.956708937839402</v>
      </c>
      <c r="H7" s="59">
        <f>VLOOKUP($A7,'Current month raw data'!$B:$Q,11,FALSE)</f>
        <v>51.932428734617503</v>
      </c>
      <c r="I7" s="59">
        <f>VLOOKUP($A7,'Current month raw data'!$B:$Q,12,FALSE)</f>
        <v>26.283673546651599</v>
      </c>
      <c r="J7" s="59">
        <f>VLOOKUP($A7,'Current month raw data'!$B:$Q,13,FALSE)</f>
        <v>91.865852314723597</v>
      </c>
      <c r="K7" s="59">
        <f>VLOOKUP($A7,'Current month raw data'!$B:$Q,14,FALSE)</f>
        <v>112.59883639628301</v>
      </c>
      <c r="L7" s="59">
        <f>VLOOKUP($A7,'Current month raw data'!$B:$Q,15,FALSE)</f>
        <v>10.8059791940208</v>
      </c>
      <c r="M7" s="64">
        <f>VLOOKUP($A7,'Current month raw data'!$B:$Q,16,FALSE)</f>
        <v>68.350215372650794</v>
      </c>
    </row>
    <row r="8" spans="1:13" x14ac:dyDescent="0.35">
      <c r="A8" s="26" t="s">
        <v>21</v>
      </c>
      <c r="B8" s="63">
        <f>VLOOKUP($A8,'Current month raw data'!$B:$Q,5,FALSE)</f>
        <v>50.703261018408</v>
      </c>
      <c r="C8" s="59">
        <f>VLOOKUP($A8,'Current month raw data'!$B:$Q,6,FALSE)</f>
        <v>24.859514513562299</v>
      </c>
      <c r="D8" s="60">
        <f>VLOOKUP($A8,'Current month raw data'!$B:$Q,7,FALSE)</f>
        <v>120.959929202515</v>
      </c>
      <c r="E8" s="60">
        <f>VLOOKUP($A8,'Current month raw data'!$B:$Q,8,FALSE)</f>
        <v>113.468795549509</v>
      </c>
      <c r="F8" s="60">
        <f>VLOOKUP($A8,'Current month raw data'!$B:$Q,9,FALSE)</f>
        <v>61.330628631232997</v>
      </c>
      <c r="G8" s="60">
        <f>VLOOKUP($A8,'Current month raw data'!$B:$Q,10,FALSE)</f>
        <v>28.207791697994701</v>
      </c>
      <c r="H8" s="59">
        <f>VLOOKUP($A8,'Current month raw data'!$B:$Q,11,FALSE)</f>
        <v>103.959176237115</v>
      </c>
      <c r="I8" s="59">
        <f>VLOOKUP($A8,'Current month raw data'!$B:$Q,12,FALSE)</f>
        <v>6.6019328192636699</v>
      </c>
      <c r="J8" s="59">
        <f>VLOOKUP($A8,'Current month raw data'!$B:$Q,13,FALSE)</f>
        <v>117.424424031013</v>
      </c>
      <c r="K8" s="59">
        <f>VLOOKUP($A8,'Current month raw data'!$B:$Q,14,FALSE)</f>
        <v>101.366400015243</v>
      </c>
      <c r="L8" s="59">
        <f>VLOOKUP($A8,'Current month raw data'!$B:$Q,15,FALSE)</f>
        <v>-7.3855658522886802</v>
      </c>
      <c r="M8" s="64">
        <f>VLOOKUP($A8,'Current month raw data'!$B:$Q,16,FALSE)</f>
        <v>88.895636964337697</v>
      </c>
    </row>
    <row r="9" spans="1:13" x14ac:dyDescent="0.35">
      <c r="A9" s="26" t="s">
        <v>23</v>
      </c>
      <c r="B9" s="63">
        <f>VLOOKUP($A9,'Current month raw data'!$B:$Q,5,FALSE)</f>
        <v>56.998313659359098</v>
      </c>
      <c r="C9" s="59">
        <f>VLOOKUP($A9,'Current month raw data'!$B:$Q,6,FALSE)</f>
        <v>37.899838574188102</v>
      </c>
      <c r="D9" s="60">
        <f>VLOOKUP($A9,'Current month raw data'!$B:$Q,7,FALSE)</f>
        <v>113.203189403648</v>
      </c>
      <c r="E9" s="60">
        <f>VLOOKUP($A9,'Current month raw data'!$B:$Q,8,FALSE)</f>
        <v>92.039988560222199</v>
      </c>
      <c r="F9" s="60">
        <f>VLOOKUP($A9,'Current month raw data'!$B:$Q,9,FALSE)</f>
        <v>64.523908968689994</v>
      </c>
      <c r="G9" s="60">
        <f>VLOOKUP($A9,'Current month raw data'!$B:$Q,10,FALSE)</f>
        <v>34.883007088025401</v>
      </c>
      <c r="H9" s="59">
        <f>VLOOKUP($A9,'Current month raw data'!$B:$Q,11,FALSE)</f>
        <v>50.391969474450903</v>
      </c>
      <c r="I9" s="59">
        <f>VLOOKUP($A9,'Current month raw data'!$B:$Q,12,FALSE)</f>
        <v>22.993484869436902</v>
      </c>
      <c r="J9" s="59">
        <f>VLOOKUP($A9,'Current month raw data'!$B:$Q,13,FALSE)</f>
        <v>84.972324220407003</v>
      </c>
      <c r="K9" s="59">
        <f>VLOOKUP($A9,'Current month raw data'!$B:$Q,14,FALSE)</f>
        <v>84.284199649324194</v>
      </c>
      <c r="L9" s="59">
        <f>VLOOKUP($A9,'Current month raw data'!$B:$Q,15,FALSE)</f>
        <v>-0.37201488059522297</v>
      </c>
      <c r="M9" s="64">
        <f>VLOOKUP($A9,'Current month raw data'!$B:$Q,16,FALSE)</f>
        <v>49.832488968785697</v>
      </c>
    </row>
    <row r="10" spans="1:13" x14ac:dyDescent="0.35">
      <c r="A10" s="26" t="s">
        <v>24</v>
      </c>
      <c r="B10" s="63">
        <f>VLOOKUP($A10,'Current month raw data'!$B:$Q,5,FALSE)</f>
        <v>55.394638133217498</v>
      </c>
      <c r="C10" s="59">
        <f>VLOOKUP($A10,'Current month raw data'!$B:$Q,6,FALSE)</f>
        <v>34.450958075429902</v>
      </c>
      <c r="D10" s="60">
        <f>VLOOKUP($A10,'Current month raw data'!$B:$Q,7,FALSE)</f>
        <v>114.67654542473799</v>
      </c>
      <c r="E10" s="60">
        <f>VLOOKUP($A10,'Current month raw data'!$B:$Q,8,FALSE)</f>
        <v>96.272646459846499</v>
      </c>
      <c r="F10" s="60">
        <f>VLOOKUP($A10,'Current month raw data'!$B:$Q,9,FALSE)</f>
        <v>63.524657361708798</v>
      </c>
      <c r="G10" s="60">
        <f>VLOOKUP($A10,'Current month raw data'!$B:$Q,10,FALSE)</f>
        <v>33.166849069988601</v>
      </c>
      <c r="H10" s="59">
        <f>VLOOKUP($A10,'Current month raw data'!$B:$Q,11,FALSE)</f>
        <v>60.7927361901856</v>
      </c>
      <c r="I10" s="59">
        <f>VLOOKUP($A10,'Current month raw data'!$B:$Q,12,FALSE)</f>
        <v>19.116436123492299</v>
      </c>
      <c r="J10" s="59">
        <f>VLOOKUP($A10,'Current month raw data'!$B:$Q,13,FALSE)</f>
        <v>91.530576895198095</v>
      </c>
      <c r="K10" s="59">
        <f>VLOOKUP($A10,'Current month raw data'!$B:$Q,14,FALSE)</f>
        <v>89.077430308575202</v>
      </c>
      <c r="L10" s="59">
        <f>VLOOKUP($A10,'Current month raw data'!$B:$Q,15,FALSE)</f>
        <v>-1.2808119864668901</v>
      </c>
      <c r="M10" s="64">
        <f>VLOOKUP($A10,'Current month raw data'!$B:$Q,16,FALSE)</f>
        <v>58.733283551693702</v>
      </c>
    </row>
    <row r="11" spans="1:13" x14ac:dyDescent="0.35">
      <c r="A11" s="26" t="s">
        <v>22</v>
      </c>
      <c r="B11" s="63">
        <f>VLOOKUP($A11,'Current month raw data'!$B:$Q,5,FALSE)</f>
        <v>66.476986510942297</v>
      </c>
      <c r="C11" s="59">
        <f>VLOOKUP($A11,'Current month raw data'!$B:$Q,6,FALSE)</f>
        <v>57.1447332581034</v>
      </c>
      <c r="D11" s="60">
        <f>VLOOKUP($A11,'Current month raw data'!$B:$Q,7,FALSE)</f>
        <v>122.52382496982899</v>
      </c>
      <c r="E11" s="60">
        <f>VLOOKUP($A11,'Current month raw data'!$B:$Q,8,FALSE)</f>
        <v>105.719442482018</v>
      </c>
      <c r="F11" s="60">
        <f>VLOOKUP($A11,'Current month raw data'!$B:$Q,9,FALSE)</f>
        <v>81.450146597884199</v>
      </c>
      <c r="G11" s="60">
        <f>VLOOKUP($A11,'Current month raw data'!$B:$Q,10,FALSE)</f>
        <v>60.413093408303801</v>
      </c>
      <c r="H11" s="59">
        <f>VLOOKUP($A11,'Current month raw data'!$B:$Q,11,FALSE)</f>
        <v>16.3309070158544</v>
      </c>
      <c r="I11" s="59">
        <f>VLOOKUP($A11,'Current month raw data'!$B:$Q,12,FALSE)</f>
        <v>15.8952621138432</v>
      </c>
      <c r="J11" s="59">
        <f>VLOOKUP($A11,'Current month raw data'!$B:$Q,13,FALSE)</f>
        <v>34.822009605435802</v>
      </c>
      <c r="K11" s="59">
        <f>VLOOKUP($A11,'Current month raw data'!$B:$Q,14,FALSE)</f>
        <v>40.595449099999101</v>
      </c>
      <c r="L11" s="59">
        <f>VLOOKUP($A11,'Current month raw data'!$B:$Q,15,FALSE)</f>
        <v>4.2822677925211003</v>
      </c>
      <c r="M11" s="64">
        <f>VLOOKUP($A11,'Current month raw data'!$B:$Q,16,FALSE)</f>
        <v>21.312507979742001</v>
      </c>
    </row>
    <row r="12" spans="1:13" x14ac:dyDescent="0.35">
      <c r="A12" s="26" t="s">
        <v>25</v>
      </c>
      <c r="B12" s="63">
        <f>VLOOKUP($A12,'Current month raw data'!$B:$Q,5,FALSE)</f>
        <v>66.103788811798594</v>
      </c>
      <c r="C12" s="59">
        <f>VLOOKUP($A12,'Current month raw data'!$B:$Q,6,FALSE)</f>
        <v>53.596846162457801</v>
      </c>
      <c r="D12" s="60">
        <f>VLOOKUP($A12,'Current month raw data'!$B:$Q,7,FALSE)</f>
        <v>86.544797981843502</v>
      </c>
      <c r="E12" s="60">
        <f>VLOOKUP($A12,'Current month raw data'!$B:$Q,8,FALSE)</f>
        <v>74.911064229765003</v>
      </c>
      <c r="F12" s="60">
        <f>VLOOKUP($A12,'Current month raw data'!$B:$Q,9,FALSE)</f>
        <v>57.209390485515598</v>
      </c>
      <c r="G12" s="60">
        <f>VLOOKUP($A12,'Current month raw data'!$B:$Q,10,FALSE)</f>
        <v>40.149967853887098</v>
      </c>
      <c r="H12" s="59">
        <f>VLOOKUP($A12,'Current month raw data'!$B:$Q,11,FALSE)</f>
        <v>23.335221276697698</v>
      </c>
      <c r="I12" s="59">
        <f>VLOOKUP($A12,'Current month raw data'!$B:$Q,12,FALSE)</f>
        <v>15.530060708249801</v>
      </c>
      <c r="J12" s="59">
        <f>VLOOKUP($A12,'Current month raw data'!$B:$Q,13,FALSE)</f>
        <v>42.489256015623099</v>
      </c>
      <c r="K12" s="59">
        <f>VLOOKUP($A12,'Current month raw data'!$B:$Q,14,FALSE)</f>
        <v>48.953195988567799</v>
      </c>
      <c r="L12" s="59">
        <f>VLOOKUP($A12,'Current month raw data'!$B:$Q,15,FALSE)</f>
        <v>4.5364402578086196</v>
      </c>
      <c r="M12" s="64">
        <f>VLOOKUP($A12,'Current month raw data'!$B:$Q,16,FALSE)</f>
        <v>28.9302499067512</v>
      </c>
    </row>
    <row r="13" spans="1:13" x14ac:dyDescent="0.35">
      <c r="A13" s="26" t="s">
        <v>26</v>
      </c>
      <c r="B13" s="63">
        <f>VLOOKUP($A13,'Current month raw data'!$B:$Q,5,FALSE)</f>
        <v>65.108624094799197</v>
      </c>
      <c r="C13" s="59">
        <f>VLOOKUP($A13,'Current month raw data'!$B:$Q,6,FALSE)</f>
        <v>37.1285248852029</v>
      </c>
      <c r="D13" s="60">
        <f>VLOOKUP($A13,'Current month raw data'!$B:$Q,7,FALSE)</f>
        <v>98.032154252331097</v>
      </c>
      <c r="E13" s="60">
        <f>VLOOKUP($A13,'Current month raw data'!$B:$Q,8,FALSE)</f>
        <v>79.910988371593305</v>
      </c>
      <c r="F13" s="60">
        <f>VLOOKUP($A13,'Current month raw data'!$B:$Q,9,FALSE)</f>
        <v>63.827386804184002</v>
      </c>
      <c r="G13" s="60">
        <f>VLOOKUP($A13,'Current month raw data'!$B:$Q,10,FALSE)</f>
        <v>29.6697712035586</v>
      </c>
      <c r="H13" s="59">
        <f>VLOOKUP($A13,'Current month raw data'!$B:$Q,11,FALSE)</f>
        <v>75.360115426367003</v>
      </c>
      <c r="I13" s="59">
        <f>VLOOKUP($A13,'Current month raw data'!$B:$Q,12,FALSE)</f>
        <v>22.676688463009299</v>
      </c>
      <c r="J13" s="59">
        <f>VLOOKUP($A13,'Current month raw data'!$B:$Q,13,FALSE)</f>
        <v>115.12598248997701</v>
      </c>
      <c r="K13" s="59">
        <f>VLOOKUP($A13,'Current month raw data'!$B:$Q,14,FALSE)</f>
        <v>125.23428614837501</v>
      </c>
      <c r="L13" s="59">
        <f>VLOOKUP($A13,'Current month raw data'!$B:$Q,15,FALSE)</f>
        <v>4.6987832624394104</v>
      </c>
      <c r="M13" s="64">
        <f>VLOOKUP($A13,'Current month raw data'!$B:$Q,16,FALSE)</f>
        <v>83.599907179015503</v>
      </c>
    </row>
    <row r="14" spans="1:13" x14ac:dyDescent="0.35">
      <c r="B14" s="25"/>
      <c r="C14" s="61"/>
      <c r="D14" s="62"/>
      <c r="E14" s="62"/>
      <c r="F14" s="62"/>
      <c r="G14" s="62"/>
      <c r="H14" s="61"/>
      <c r="I14" s="61"/>
      <c r="J14" s="61"/>
      <c r="K14" s="61"/>
      <c r="L14" s="61"/>
      <c r="M14" s="65"/>
    </row>
    <row r="15" spans="1:13" x14ac:dyDescent="0.35">
      <c r="A15" s="27" t="s">
        <v>16</v>
      </c>
      <c r="B15" s="63">
        <f>VLOOKUP($A15,'Current month raw data'!$B:$Q,5,FALSE)</f>
        <v>74.223570417714001</v>
      </c>
      <c r="C15" s="59">
        <f>VLOOKUP($A15,'Current month raw data'!$B:$Q,6,FALSE)</f>
        <v>62.842799785540002</v>
      </c>
      <c r="D15" s="60">
        <f>VLOOKUP($A15,'Current month raw data'!$B:$Q,7,FALSE)</f>
        <v>154.78483120665101</v>
      </c>
      <c r="E15" s="60">
        <f>VLOOKUP($A15,'Current month raw data'!$B:$Q,8,FALSE)</f>
        <v>110.632027340459</v>
      </c>
      <c r="F15" s="60">
        <f>VLOOKUP($A15,'Current month raw data'!$B:$Q,9,FALSE)</f>
        <v>114.886828186608</v>
      </c>
      <c r="G15" s="60">
        <f>VLOOKUP($A15,'Current month raw data'!$B:$Q,10,FALSE)</f>
        <v>69.524263440248902</v>
      </c>
      <c r="H15" s="59">
        <f>VLOOKUP($A15,'Current month raw data'!$B:$Q,11,FALSE)</f>
        <v>18.109903872858101</v>
      </c>
      <c r="I15" s="59">
        <f>VLOOKUP($A15,'Current month raw data'!$B:$Q,12,FALSE)</f>
        <v>39.909603871142501</v>
      </c>
      <c r="J15" s="59">
        <f>VLOOKUP($A15,'Current month raw data'!$B:$Q,13,FALSE)</f>
        <v>65.247098641103094</v>
      </c>
      <c r="K15" s="59">
        <f>VLOOKUP($A15,'Current month raw data'!$B:$Q,14,FALSE)</f>
        <v>66.298288836021001</v>
      </c>
      <c r="L15" s="59">
        <f>VLOOKUP($A15,'Current month raw data'!$B:$Q,15,FALSE)</f>
        <v>0.63613231552162797</v>
      </c>
      <c r="M15" s="64">
        <f>VLOOKUP($A15,'Current month raw data'!$B:$Q,16,FALSE)</f>
        <v>18.861239139224899</v>
      </c>
    </row>
    <row r="16" spans="1:13" x14ac:dyDescent="0.35">
      <c r="A16" s="26" t="s">
        <v>31</v>
      </c>
      <c r="B16" s="63">
        <f>VLOOKUP($A16,'Current month raw data'!$B:$Q,5,FALSE)</f>
        <v>83.650655021833998</v>
      </c>
      <c r="C16" s="59">
        <f>VLOOKUP($A16,'Current month raw data'!$B:$Q,6,FALSE)</f>
        <v>76.104803493449694</v>
      </c>
      <c r="D16" s="60">
        <f>VLOOKUP($A16,'Current month raw data'!$B:$Q,7,FALSE)</f>
        <v>101.92758174916899</v>
      </c>
      <c r="E16" s="60">
        <f>VLOOKUP($A16,'Current month raw data'!$B:$Q,8,FALSE)</f>
        <v>80.890124596681602</v>
      </c>
      <c r="F16" s="60">
        <f>VLOOKUP($A16,'Current month raw data'!$B:$Q,9,FALSE)</f>
        <v>85.2630897810959</v>
      </c>
      <c r="G16" s="60">
        <f>VLOOKUP($A16,'Current month raw data'!$B:$Q,10,FALSE)</f>
        <v>61.561270369911199</v>
      </c>
      <c r="H16" s="59">
        <f>VLOOKUP($A16,'Current month raw data'!$B:$Q,11,FALSE)</f>
        <v>9.9150791829240301</v>
      </c>
      <c r="I16" s="59">
        <f>VLOOKUP($A16,'Current month raw data'!$B:$Q,12,FALSE)</f>
        <v>26.0074480752514</v>
      </c>
      <c r="J16" s="59">
        <f>VLOOKUP($A16,'Current month raw data'!$B:$Q,13,FALSE)</f>
        <v>38.501186328294402</v>
      </c>
      <c r="K16" s="59">
        <f>VLOOKUP($A16,'Current month raw data'!$B:$Q,14,FALSE)</f>
        <v>38.501186328294402</v>
      </c>
      <c r="L16" s="59">
        <f>VLOOKUP($A16,'Current month raw data'!$B:$Q,15,FALSE)</f>
        <v>0</v>
      </c>
      <c r="M16" s="64">
        <f>VLOOKUP($A16,'Current month raw data'!$B:$Q,16,FALSE)</f>
        <v>9.9150791829240301</v>
      </c>
    </row>
    <row r="17" spans="1:13" x14ac:dyDescent="0.35">
      <c r="A17" s="26" t="s">
        <v>30</v>
      </c>
      <c r="B17" s="63">
        <f>VLOOKUP($A17,'Current month raw data'!$B:$Q,5,FALSE)</f>
        <v>74.371590201750195</v>
      </c>
      <c r="C17" s="59">
        <f>VLOOKUP($A17,'Current month raw data'!$B:$Q,6,FALSE)</f>
        <v>69.096467575098899</v>
      </c>
      <c r="D17" s="60">
        <f>VLOOKUP($A17,'Current month raw data'!$B:$Q,7,FALSE)</f>
        <v>88.499275240164096</v>
      </c>
      <c r="E17" s="60">
        <f>VLOOKUP($A17,'Current month raw data'!$B:$Q,8,FALSE)</f>
        <v>66.779222711076798</v>
      </c>
      <c r="F17" s="60">
        <f>VLOOKUP($A17,'Current month raw data'!$B:$Q,9,FALSE)</f>
        <v>65.818318313133901</v>
      </c>
      <c r="G17" s="60">
        <f>VLOOKUP($A17,'Current month raw data'!$B:$Q,10,FALSE)</f>
        <v>46.142083967462298</v>
      </c>
      <c r="H17" s="59">
        <f>VLOOKUP($A17,'Current month raw data'!$B:$Q,11,FALSE)</f>
        <v>7.6344317036436804</v>
      </c>
      <c r="I17" s="59">
        <f>VLOOKUP($A17,'Current month raw data'!$B:$Q,12,FALSE)</f>
        <v>32.525165234492199</v>
      </c>
      <c r="J17" s="59">
        <f>VLOOKUP($A17,'Current month raw data'!$B:$Q,13,FALSE)</f>
        <v>42.642708464460398</v>
      </c>
      <c r="K17" s="59">
        <f>VLOOKUP($A17,'Current month raw data'!$B:$Q,14,FALSE)</f>
        <v>40.529187763141898</v>
      </c>
      <c r="L17" s="59">
        <f>VLOOKUP($A17,'Current month raw data'!$B:$Q,15,FALSE)</f>
        <v>-1.48168856583729</v>
      </c>
      <c r="M17" s="64">
        <f>VLOOKUP($A17,'Current month raw data'!$B:$Q,16,FALSE)</f>
        <v>6.03962463618684</v>
      </c>
    </row>
    <row r="18" spans="1:13" x14ac:dyDescent="0.35">
      <c r="A18" s="26" t="s">
        <v>29</v>
      </c>
      <c r="B18" s="63">
        <f>VLOOKUP($A18,'Current month raw data'!$B:$Q,5,FALSE)</f>
        <v>76.370173767070398</v>
      </c>
      <c r="C18" s="59">
        <f>VLOOKUP($A18,'Current month raw data'!$B:$Q,6,FALSE)</f>
        <v>62.189631295016099</v>
      </c>
      <c r="D18" s="60">
        <f>VLOOKUP($A18,'Current month raw data'!$B:$Q,7,FALSE)</f>
        <v>120.637476345962</v>
      </c>
      <c r="E18" s="60">
        <f>VLOOKUP($A18,'Current month raw data'!$B:$Q,8,FALSE)</f>
        <v>93.581966379687799</v>
      </c>
      <c r="F18" s="60">
        <f>VLOOKUP($A18,'Current month raw data'!$B:$Q,9,FALSE)</f>
        <v>92.131050313619994</v>
      </c>
      <c r="G18" s="60">
        <f>VLOOKUP($A18,'Current month raw data'!$B:$Q,10,FALSE)</f>
        <v>58.198279850153803</v>
      </c>
      <c r="H18" s="59">
        <f>VLOOKUP($A18,'Current month raw data'!$B:$Q,11,FALSE)</f>
        <v>22.802100891681501</v>
      </c>
      <c r="I18" s="59">
        <f>VLOOKUP($A18,'Current month raw data'!$B:$Q,12,FALSE)</f>
        <v>28.911029563647901</v>
      </c>
      <c r="J18" s="59">
        <f>VLOOKUP($A18,'Current month raw data'!$B:$Q,13,FALSE)</f>
        <v>58.305452585256297</v>
      </c>
      <c r="K18" s="59">
        <f>VLOOKUP($A18,'Current month raw data'!$B:$Q,14,FALSE)</f>
        <v>61.746257284881899</v>
      </c>
      <c r="L18" s="59">
        <f>VLOOKUP($A18,'Current month raw data'!$B:$Q,15,FALSE)</f>
        <v>2.1735225435602601</v>
      </c>
      <c r="M18" s="64">
        <f>VLOOKUP($A18,'Current month raw data'!$B:$Q,16,FALSE)</f>
        <v>25.471232238527801</v>
      </c>
    </row>
    <row r="19" spans="1:13" x14ac:dyDescent="0.35">
      <c r="A19" s="26" t="s">
        <v>28</v>
      </c>
      <c r="B19" s="63">
        <f>VLOOKUP($A19,'Current month raw data'!$B:$Q,5,FALSE)</f>
        <v>78.3719047671852</v>
      </c>
      <c r="C19" s="59">
        <f>VLOOKUP($A19,'Current month raw data'!$B:$Q,6,FALSE)</f>
        <v>70.654686589232099</v>
      </c>
      <c r="D19" s="60">
        <f>VLOOKUP($A19,'Current month raw data'!$B:$Q,7,FALSE)</f>
        <v>235.577130513264</v>
      </c>
      <c r="E19" s="60">
        <f>VLOOKUP($A19,'Current month raw data'!$B:$Q,8,FALSE)</f>
        <v>168.402937191988</v>
      </c>
      <c r="F19" s="60">
        <f>VLOOKUP($A19,'Current month raw data'!$B:$Q,9,FALSE)</f>
        <v>184.62628437912301</v>
      </c>
      <c r="G19" s="60">
        <f>VLOOKUP($A19,'Current month raw data'!$B:$Q,10,FALSE)</f>
        <v>118.98456748005999</v>
      </c>
      <c r="H19" s="59">
        <f>VLOOKUP($A19,'Current month raw data'!$B:$Q,11,FALSE)</f>
        <v>10.922443436511101</v>
      </c>
      <c r="I19" s="59">
        <f>VLOOKUP($A19,'Current month raw data'!$B:$Q,12,FALSE)</f>
        <v>39.888967758735902</v>
      </c>
      <c r="J19" s="59">
        <f>VLOOKUP($A19,'Current month raw data'!$B:$Q,13,FALSE)</f>
        <v>55.168261136103098</v>
      </c>
      <c r="K19" s="59">
        <f>VLOOKUP($A19,'Current month raw data'!$B:$Q,14,FALSE)</f>
        <v>59.1483372921724</v>
      </c>
      <c r="L19" s="59">
        <f>VLOOKUP($A19,'Current month raw data'!$B:$Q,15,FALSE)</f>
        <v>2.5650066108417802</v>
      </c>
      <c r="M19" s="64">
        <f>VLOOKUP($A19,'Current month raw data'!$B:$Q,16,FALSE)</f>
        <v>13.767611443564901</v>
      </c>
    </row>
    <row r="20" spans="1:13" x14ac:dyDescent="0.35">
      <c r="A20" s="26" t="s">
        <v>27</v>
      </c>
      <c r="B20" s="63">
        <f>VLOOKUP($A20,'Current month raw data'!$B:$Q,5,FALSE)</f>
        <v>57.910971386914497</v>
      </c>
      <c r="C20" s="59">
        <f>VLOOKUP($A20,'Current month raw data'!$B:$Q,6,FALSE)</f>
        <v>34.084111854421401</v>
      </c>
      <c r="D20" s="60">
        <f>VLOOKUP($A20,'Current month raw data'!$B:$Q,7,FALSE)</f>
        <v>157.746534149469</v>
      </c>
      <c r="E20" s="60">
        <f>VLOOKUP($A20,'Current month raw data'!$B:$Q,8,FALSE)</f>
        <v>86.961837925831801</v>
      </c>
      <c r="F20" s="60">
        <f>VLOOKUP($A20,'Current month raw data'!$B:$Q,9,FALSE)</f>
        <v>91.3525502551485</v>
      </c>
      <c r="G20" s="60">
        <f>VLOOKUP($A20,'Current month raw data'!$B:$Q,10,FALSE)</f>
        <v>29.640170109301199</v>
      </c>
      <c r="H20" s="59">
        <f>VLOOKUP($A20,'Current month raw data'!$B:$Q,11,FALSE)</f>
        <v>69.906059557195704</v>
      </c>
      <c r="I20" s="59">
        <f>VLOOKUP($A20,'Current month raw data'!$B:$Q,12,FALSE)</f>
        <v>81.397424332278305</v>
      </c>
      <c r="J20" s="59">
        <f>VLOOKUP($A20,'Current month raw data'!$B:$Q,13,FALSE)</f>
        <v>208.20521582122001</v>
      </c>
      <c r="K20" s="59">
        <f>VLOOKUP($A20,'Current month raw data'!$B:$Q,14,FALSE)</f>
        <v>205.14514445731101</v>
      </c>
      <c r="L20" s="59">
        <f>VLOOKUP($A20,'Current month raw data'!$B:$Q,15,FALSE)</f>
        <v>-0.99286813033142196</v>
      </c>
      <c r="M20" s="64">
        <f>VLOOKUP($A20,'Current month raw data'!$B:$Q,16,FALSE)</f>
        <v>68.219116440350405</v>
      </c>
    </row>
    <row r="21" spans="1:13" x14ac:dyDescent="0.35">
      <c r="B21" s="25"/>
      <c r="C21" s="61"/>
      <c r="D21" s="62"/>
      <c r="E21" s="62"/>
      <c r="F21" s="62"/>
      <c r="G21" s="62"/>
      <c r="H21" s="61"/>
      <c r="I21" s="61"/>
      <c r="J21" s="61"/>
      <c r="K21" s="61"/>
      <c r="L21" s="61"/>
      <c r="M21" s="65"/>
    </row>
    <row r="22" spans="1:13" x14ac:dyDescent="0.35">
      <c r="A22" s="24" t="s">
        <v>18</v>
      </c>
      <c r="B22" s="63">
        <f>VLOOKUP($A22,'Current month raw data'!$B:$Q,5,FALSE)</f>
        <v>63.684899729760502</v>
      </c>
      <c r="C22" s="59">
        <f>VLOOKUP($A22,'Current month raw data'!$B:$Q,6,FALSE)</f>
        <v>49.664369434220497</v>
      </c>
      <c r="D22" s="60">
        <f>VLOOKUP($A22,'Current month raw data'!$B:$Q,7,FALSE)</f>
        <v>110.43825452849801</v>
      </c>
      <c r="E22" s="60">
        <f>VLOOKUP($A22,'Current month raw data'!$B:$Q,8,FALSE)</f>
        <v>92.182690177301694</v>
      </c>
      <c r="F22" s="60">
        <f>VLOOKUP($A22,'Current month raw data'!$B:$Q,9,FALSE)</f>
        <v>70.332491659772202</v>
      </c>
      <c r="G22" s="60">
        <f>VLOOKUP($A22,'Current month raw data'!$B:$Q,10,FALSE)</f>
        <v>45.781951804057996</v>
      </c>
      <c r="H22" s="59">
        <f>VLOOKUP($A22,'Current month raw data'!$B:$Q,11,FALSE)</f>
        <v>28.230561376823498</v>
      </c>
      <c r="I22" s="59">
        <f>VLOOKUP($A22,'Current month raw data'!$B:$Q,12,FALSE)</f>
        <v>19.8036793199296</v>
      </c>
      <c r="J22" s="59">
        <f>VLOOKUP($A22,'Current month raw data'!$B:$Q,13,FALSE)</f>
        <v>53.624930542035202</v>
      </c>
      <c r="K22" s="59">
        <f>VLOOKUP($A22,'Current month raw data'!$B:$Q,14,FALSE)</f>
        <v>56.294798267306497</v>
      </c>
      <c r="L22" s="59">
        <f>VLOOKUP($A22,'Current month raw data'!$B:$Q,15,FALSE)</f>
        <v>1.7379130560718301</v>
      </c>
      <c r="M22" s="64">
        <f>VLOOKUP($A22,'Current month raw data'!$B:$Q,16,FALSE)</f>
        <v>30.459097044865501</v>
      </c>
    </row>
    <row r="23" spans="1:13" x14ac:dyDescent="0.35">
      <c r="A23" s="26" t="s">
        <v>48</v>
      </c>
      <c r="B23" s="63">
        <f>VLOOKUP($A23,'Current month raw data'!$B:$Q,5,FALSE)</f>
        <v>61.634428425819003</v>
      </c>
      <c r="C23" s="59">
        <f>VLOOKUP($A23,'Current month raw data'!$B:$Q,6,FALSE)</f>
        <v>50.027300438816802</v>
      </c>
      <c r="D23" s="60">
        <f>VLOOKUP($A23,'Current month raw data'!$B:$Q,7,FALSE)</f>
        <v>112.776960540986</v>
      </c>
      <c r="E23" s="60">
        <f>VLOOKUP($A23,'Current month raw data'!$B:$Q,8,FALSE)</f>
        <v>97.688710515479102</v>
      </c>
      <c r="F23" s="60">
        <f>VLOOKUP($A23,'Current month raw data'!$B:$Q,9,FALSE)</f>
        <v>69.509435025448596</v>
      </c>
      <c r="G23" s="60">
        <f>VLOOKUP($A23,'Current month raw data'!$B:$Q,10,FALSE)</f>
        <v>48.871024704384801</v>
      </c>
      <c r="H23" s="59">
        <f>VLOOKUP($A23,'Current month raw data'!$B:$Q,11,FALSE)</f>
        <v>23.2015877034932</v>
      </c>
      <c r="I23" s="59">
        <f>VLOOKUP($A23,'Current month raw data'!$B:$Q,12,FALSE)</f>
        <v>15.445234097052399</v>
      </c>
      <c r="J23" s="59">
        <f>VLOOKUP($A23,'Current month raw data'!$B:$Q,13,FALSE)</f>
        <v>42.230361335583098</v>
      </c>
      <c r="K23" s="59">
        <f>VLOOKUP($A23,'Current month raw data'!$B:$Q,14,FALSE)</f>
        <v>44.202090643817797</v>
      </c>
      <c r="L23" s="59">
        <f>VLOOKUP($A23,'Current month raw data'!$B:$Q,15,FALSE)</f>
        <v>1.38629283489096</v>
      </c>
      <c r="M23" s="64">
        <f>VLOOKUP($A23,'Current month raw data'!$B:$Q,16,FALSE)</f>
        <v>24.909522486298599</v>
      </c>
    </row>
    <row r="24" spans="1:13" x14ac:dyDescent="0.35">
      <c r="A24" s="26" t="s">
        <v>41</v>
      </c>
      <c r="B24" s="63">
        <f>VLOOKUP($A24,'Current month raw data'!$B:$Q,5,FALSE)</f>
        <v>61.716929741082197</v>
      </c>
      <c r="C24" s="59">
        <f>VLOOKUP($A24,'Current month raw data'!$B:$Q,6,FALSE)</f>
        <v>54.097497861888897</v>
      </c>
      <c r="D24" s="60">
        <f>VLOOKUP($A24,'Current month raw data'!$B:$Q,7,FALSE)</f>
        <v>110.94826465323101</v>
      </c>
      <c r="E24" s="60">
        <f>VLOOKUP($A24,'Current month raw data'!$B:$Q,8,FALSE)</f>
        <v>94.338306376423802</v>
      </c>
      <c r="F24" s="60">
        <f>VLOOKUP($A24,'Current month raw data'!$B:$Q,9,FALSE)</f>
        <v>68.473862544985096</v>
      </c>
      <c r="G24" s="60">
        <f>VLOOKUP($A24,'Current month raw data'!$B:$Q,10,FALSE)</f>
        <v>51.0346632749281</v>
      </c>
      <c r="H24" s="59">
        <f>VLOOKUP($A24,'Current month raw data'!$B:$Q,11,FALSE)</f>
        <v>14.0846290130565</v>
      </c>
      <c r="I24" s="59">
        <f>VLOOKUP($A24,'Current month raw data'!$B:$Q,12,FALSE)</f>
        <v>17.606801430727302</v>
      </c>
      <c r="J24" s="59">
        <f>VLOOKUP($A24,'Current month raw data'!$B:$Q,13,FALSE)</f>
        <v>34.171283106367298</v>
      </c>
      <c r="K24" s="59">
        <f>VLOOKUP($A24,'Current month raw data'!$B:$Q,14,FALSE)</f>
        <v>34.490521373445702</v>
      </c>
      <c r="L24" s="59">
        <f>VLOOKUP($A24,'Current month raw data'!$B:$Q,15,FALSE)</f>
        <v>0.23793337865397601</v>
      </c>
      <c r="M24" s="64">
        <f>VLOOKUP($A24,'Current month raw data'!$B:$Q,16,FALSE)</f>
        <v>14.3560744253921</v>
      </c>
    </row>
    <row r="25" spans="1:13" x14ac:dyDescent="0.35">
      <c r="A25" s="26" t="s">
        <v>40</v>
      </c>
      <c r="B25" s="63">
        <f>VLOOKUP($A25,'Current month raw data'!$B:$Q,5,FALSE)</f>
        <v>62.005492606348497</v>
      </c>
      <c r="C25" s="59">
        <f>VLOOKUP($A25,'Current month raw data'!$B:$Q,6,FALSE)</f>
        <v>45.026053851034703</v>
      </c>
      <c r="D25" s="60">
        <f>VLOOKUP($A25,'Current month raw data'!$B:$Q,7,FALSE)</f>
        <v>110.03953448537899</v>
      </c>
      <c r="E25" s="60">
        <f>VLOOKUP($A25,'Current month raw data'!$B:$Q,8,FALSE)</f>
        <v>88.343696602183499</v>
      </c>
      <c r="F25" s="60">
        <f>VLOOKUP($A25,'Current month raw data'!$B:$Q,9,FALSE)</f>
        <v>68.230555419392502</v>
      </c>
      <c r="G25" s="60">
        <f>VLOOKUP($A25,'Current month raw data'!$B:$Q,10,FALSE)</f>
        <v>39.7776804060939</v>
      </c>
      <c r="H25" s="59">
        <f>VLOOKUP($A25,'Current month raw data'!$B:$Q,11,FALSE)</f>
        <v>37.710252849359001</v>
      </c>
      <c r="I25" s="59">
        <f>VLOOKUP($A25,'Current month raw data'!$B:$Q,12,FALSE)</f>
        <v>24.558444708164899</v>
      </c>
      <c r="J25" s="59">
        <f>VLOOKUP($A25,'Current month raw data'!$B:$Q,13,FALSE)</f>
        <v>71.529749152842896</v>
      </c>
      <c r="K25" s="59">
        <f>VLOOKUP($A25,'Current month raw data'!$B:$Q,14,FALSE)</f>
        <v>74.937850665913501</v>
      </c>
      <c r="L25" s="59">
        <f>VLOOKUP($A25,'Current month raw data'!$B:$Q,15,FALSE)</f>
        <v>1.98688654877806</v>
      </c>
      <c r="M25" s="64">
        <f>VLOOKUP($A25,'Current month raw data'!$B:$Q,16,FALSE)</f>
        <v>40.446399339511103</v>
      </c>
    </row>
    <row r="26" spans="1:13" x14ac:dyDescent="0.35">
      <c r="A26" s="26" t="s">
        <v>39</v>
      </c>
      <c r="B26" s="63">
        <f>VLOOKUP($A26,'Current month raw data'!$B:$Q,5,FALSE)</f>
        <v>66.773533874266107</v>
      </c>
      <c r="C26" s="59">
        <f>VLOOKUP($A26,'Current month raw data'!$B:$Q,6,FALSE)</f>
        <v>52.663993025283297</v>
      </c>
      <c r="D26" s="60">
        <f>VLOOKUP($A26,'Current month raw data'!$B:$Q,7,FALSE)</f>
        <v>99.923606231846804</v>
      </c>
      <c r="E26" s="60">
        <f>VLOOKUP($A26,'Current month raw data'!$B:$Q,8,FALSE)</f>
        <v>81.882631676533293</v>
      </c>
      <c r="F26" s="60">
        <f>VLOOKUP($A26,'Current month raw data'!$B:$Q,9,FALSE)</f>
        <v>66.722523055610495</v>
      </c>
      <c r="G26" s="60">
        <f>VLOOKUP($A26,'Current month raw data'!$B:$Q,10,FALSE)</f>
        <v>43.122663435047897</v>
      </c>
      <c r="H26" s="59">
        <f>VLOOKUP($A26,'Current month raw data'!$B:$Q,11,FALSE)</f>
        <v>26.791627520930501</v>
      </c>
      <c r="I26" s="59">
        <f>VLOOKUP($A26,'Current month raw data'!$B:$Q,12,FALSE)</f>
        <v>22.032724383581101</v>
      </c>
      <c r="J26" s="59">
        <f>VLOOKUP($A26,'Current month raw data'!$B:$Q,13,FALSE)</f>
        <v>54.727277354073998</v>
      </c>
      <c r="K26" s="59">
        <f>VLOOKUP($A26,'Current month raw data'!$B:$Q,14,FALSE)</f>
        <v>63.592732164631798</v>
      </c>
      <c r="L26" s="59">
        <f>VLOOKUP($A26,'Current month raw data'!$B:$Q,15,FALSE)</f>
        <v>5.7297297297297201</v>
      </c>
      <c r="M26" s="64">
        <f>VLOOKUP($A26,'Current month raw data'!$B:$Q,16,FALSE)</f>
        <v>34.056445097805501</v>
      </c>
    </row>
    <row r="27" spans="1:13" x14ac:dyDescent="0.35">
      <c r="A27" s="26" t="s">
        <v>36</v>
      </c>
      <c r="B27" s="63">
        <f>VLOOKUP($A27,'Current month raw data'!$B:$Q,5,FALSE)</f>
        <v>66.503701791116796</v>
      </c>
      <c r="C27" s="59">
        <f>VLOOKUP($A27,'Current month raw data'!$B:$Q,6,FALSE)</f>
        <v>47.0192455472258</v>
      </c>
      <c r="D27" s="60">
        <f>VLOOKUP($A27,'Current month raw data'!$B:$Q,7,FALSE)</f>
        <v>90.869331369586604</v>
      </c>
      <c r="E27" s="60">
        <f>VLOOKUP($A27,'Current month raw data'!$B:$Q,8,FALSE)</f>
        <v>75.221034599646401</v>
      </c>
      <c r="F27" s="60">
        <f>VLOOKUP($A27,'Current month raw data'!$B:$Q,9,FALSE)</f>
        <v>60.431469153611701</v>
      </c>
      <c r="G27" s="60">
        <f>VLOOKUP($A27,'Current month raw data'!$B:$Q,10,FALSE)</f>
        <v>35.368362961571499</v>
      </c>
      <c r="H27" s="59">
        <f>VLOOKUP($A27,'Current month raw data'!$B:$Q,11,FALSE)</f>
        <v>41.439321318588199</v>
      </c>
      <c r="I27" s="59">
        <f>VLOOKUP($A27,'Current month raw data'!$B:$Q,12,FALSE)</f>
        <v>20.803086335126899</v>
      </c>
      <c r="J27" s="59">
        <f>VLOOKUP($A27,'Current month raw data'!$B:$Q,13,FALSE)</f>
        <v>70.8630654443118</v>
      </c>
      <c r="K27" s="59">
        <f>VLOOKUP($A27,'Current month raw data'!$B:$Q,14,FALSE)</f>
        <v>73.275108012786305</v>
      </c>
      <c r="L27" s="59">
        <f>VLOOKUP($A27,'Current month raw data'!$B:$Q,15,FALSE)</f>
        <v>1.4116816657843601</v>
      </c>
      <c r="M27" s="64">
        <f>VLOOKUP($A27,'Current month raw data'!$B:$Q,16,FALSE)</f>
        <v>43.435994285852601</v>
      </c>
    </row>
    <row r="28" spans="1:13" x14ac:dyDescent="0.35">
      <c r="A28" s="26" t="s">
        <v>37</v>
      </c>
      <c r="B28" s="63">
        <f>VLOOKUP($A28,'Current month raw data'!$B:$Q,5,FALSE)</f>
        <v>69.618903572933903</v>
      </c>
      <c r="C28" s="59">
        <f>VLOOKUP($A28,'Current month raw data'!$B:$Q,6,FALSE)</f>
        <v>50.799424612688199</v>
      </c>
      <c r="D28" s="60">
        <f>VLOOKUP($A28,'Current month raw data'!$B:$Q,7,FALSE)</f>
        <v>140.365147327682</v>
      </c>
      <c r="E28" s="60">
        <f>VLOOKUP($A28,'Current month raw data'!$B:$Q,8,FALSE)</f>
        <v>103.53412234735001</v>
      </c>
      <c r="F28" s="60">
        <f>VLOOKUP($A28,'Current month raw data'!$B:$Q,9,FALSE)</f>
        <v>97.720676568065898</v>
      </c>
      <c r="G28" s="60">
        <f>VLOOKUP($A28,'Current month raw data'!$B:$Q,10,FALSE)</f>
        <v>52.5947384302508</v>
      </c>
      <c r="H28" s="59">
        <f>VLOOKUP($A28,'Current month raw data'!$B:$Q,11,FALSE)</f>
        <v>37.046638035236903</v>
      </c>
      <c r="I28" s="59">
        <f>VLOOKUP($A28,'Current month raw data'!$B:$Q,12,FALSE)</f>
        <v>35.573803249875397</v>
      </c>
      <c r="J28" s="59">
        <f>VLOOKUP($A28,'Current month raw data'!$B:$Q,13,FALSE)</f>
        <v>85.799339410461002</v>
      </c>
      <c r="K28" s="59">
        <f>VLOOKUP($A28,'Current month raw data'!$B:$Q,14,FALSE)</f>
        <v>85.846955848034199</v>
      </c>
      <c r="L28" s="59">
        <f>VLOOKUP($A28,'Current month raw data'!$B:$Q,15,FALSE)</f>
        <v>2.5627883136852801E-2</v>
      </c>
      <c r="M28" s="64">
        <f>VLOOKUP($A28,'Current month raw data'!$B:$Q,16,FALSE)</f>
        <v>37.081760187475503</v>
      </c>
    </row>
    <row r="29" spans="1:13" x14ac:dyDescent="0.35">
      <c r="A29" s="26"/>
      <c r="B29" s="25"/>
      <c r="C29" s="61"/>
      <c r="D29" s="62"/>
      <c r="E29" s="62"/>
      <c r="F29" s="62"/>
      <c r="G29" s="62"/>
      <c r="H29" s="61"/>
      <c r="I29" s="61"/>
      <c r="J29" s="61"/>
      <c r="K29" s="61"/>
      <c r="L29" s="61"/>
      <c r="M29" s="65"/>
    </row>
    <row r="30" spans="1:13" x14ac:dyDescent="0.35">
      <c r="A30" s="24" t="s">
        <v>49</v>
      </c>
      <c r="B30" s="63">
        <f>VLOOKUP($A30,'Current month raw data'!$B:$Q,5,FALSE)</f>
        <v>57.425279009325699</v>
      </c>
      <c r="C30" s="59">
        <f>VLOOKUP($A30,'Current month raw data'!$B:$Q,6,FALSE)</f>
        <v>45.770598434607102</v>
      </c>
      <c r="D30" s="60">
        <f>VLOOKUP($A30,'Current month raw data'!$B:$Q,7,FALSE)</f>
        <v>90.825263315529298</v>
      </c>
      <c r="E30" s="60">
        <f>VLOOKUP($A30,'Current month raw data'!$B:$Q,8,FALSE)</f>
        <v>75.702938425648398</v>
      </c>
      <c r="F30" s="60">
        <f>VLOOKUP($A30,'Current month raw data'!$B:$Q,9,FALSE)</f>
        <v>52.1566608698975</v>
      </c>
      <c r="G30" s="60">
        <f>VLOOKUP($A30,'Current month raw data'!$B:$Q,10,FALSE)</f>
        <v>34.6496879500014</v>
      </c>
      <c r="H30" s="59">
        <f>VLOOKUP($A30,'Current month raw data'!$B:$Q,11,FALSE)</f>
        <v>25.463247091623199</v>
      </c>
      <c r="I30" s="59">
        <f>VLOOKUP($A30,'Current month raw data'!$B:$Q,12,FALSE)</f>
        <v>19.975875711526299</v>
      </c>
      <c r="J30" s="59">
        <f>VLOOKUP($A30,'Current month raw data'!$B:$Q,13,FALSE)</f>
        <v>50.525629394291101</v>
      </c>
      <c r="K30" s="59">
        <f>VLOOKUP($A30,'Current month raw data'!$B:$Q,14,FALSE)</f>
        <v>54.319624911972902</v>
      </c>
      <c r="L30" s="59">
        <f>VLOOKUP($A30,'Current month raw data'!$B:$Q,15,FALSE)</f>
        <v>2.5204980261159999</v>
      </c>
      <c r="M30" s="64">
        <f>VLOOKUP($A30,'Current month raw data'!$B:$Q,16,FALSE)</f>
        <v>28.625545758068601</v>
      </c>
    </row>
    <row r="31" spans="1:13" x14ac:dyDescent="0.35">
      <c r="A31" s="24"/>
      <c r="B31" s="25"/>
      <c r="C31" s="61"/>
      <c r="D31" s="62"/>
      <c r="E31" s="62"/>
      <c r="F31" s="62"/>
      <c r="G31" s="62"/>
      <c r="H31" s="61"/>
      <c r="I31" s="61"/>
      <c r="J31" s="61"/>
      <c r="K31" s="61"/>
      <c r="L31" s="61"/>
      <c r="M31" s="65"/>
    </row>
    <row r="32" spans="1:13" x14ac:dyDescent="0.35">
      <c r="A32" s="24" t="s">
        <v>50</v>
      </c>
      <c r="B32" s="63">
        <f>VLOOKUP($A32,'Current month raw data'!$B:$Q,5,FALSE)</f>
        <v>72.794148733775799</v>
      </c>
      <c r="C32" s="59">
        <f>VLOOKUP($A32,'Current month raw data'!$B:$Q,6,FALSE)</f>
        <v>50.351521748990699</v>
      </c>
      <c r="D32" s="60">
        <f>VLOOKUP($A32,'Current month raw data'!$B:$Q,7,FALSE)</f>
        <v>98.868265253223299</v>
      </c>
      <c r="E32" s="60">
        <f>VLOOKUP($A32,'Current month raw data'!$B:$Q,8,FALSE)</f>
        <v>75.190053460455403</v>
      </c>
      <c r="F32" s="60">
        <f>VLOOKUP($A32,'Current month raw data'!$B:$Q,9,FALSE)</f>
        <v>71.970312058935406</v>
      </c>
      <c r="G32" s="60">
        <f>VLOOKUP($A32,'Current month raw data'!$B:$Q,10,FALSE)</f>
        <v>37.859336121219002</v>
      </c>
      <c r="H32" s="59">
        <f>VLOOKUP($A32,'Current month raw data'!$B:$Q,11,FALSE)</f>
        <v>44.571894165710802</v>
      </c>
      <c r="I32" s="59">
        <f>VLOOKUP($A32,'Current month raw data'!$B:$Q,12,FALSE)</f>
        <v>31.491149032392801</v>
      </c>
      <c r="J32" s="59">
        <f>VLOOKUP($A32,'Current month raw data'!$B:$Q,13,FALSE)</f>
        <v>90.099244816388094</v>
      </c>
      <c r="K32" s="59">
        <f>VLOOKUP($A32,'Current month raw data'!$B:$Q,14,FALSE)</f>
        <v>97.367973594916506</v>
      </c>
      <c r="L32" s="59">
        <f>VLOOKUP($A32,'Current month raw data'!$B:$Q,15,FALSE)</f>
        <v>3.8236494761191899</v>
      </c>
      <c r="M32" s="64">
        <f>VLOOKUP($A32,'Current month raw data'!$B:$Q,16,FALSE)</f>
        <v>50.099816639593598</v>
      </c>
    </row>
    <row r="33" spans="1:13" x14ac:dyDescent="0.35">
      <c r="A33" s="26" t="s">
        <v>35</v>
      </c>
      <c r="B33" s="63">
        <f>VLOOKUP($A33,'Current month raw data'!$B:$Q,5,FALSE)</f>
        <v>85.191095656493502</v>
      </c>
      <c r="C33" s="59">
        <f>VLOOKUP($A33,'Current month raw data'!$B:$Q,6,FALSE)</f>
        <v>60.499783588359499</v>
      </c>
      <c r="D33" s="60">
        <f>VLOOKUP($A33,'Current month raw data'!$B:$Q,7,FALSE)</f>
        <v>84.6844255036589</v>
      </c>
      <c r="E33" s="60">
        <f>VLOOKUP($A33,'Current month raw data'!$B:$Q,8,FALSE)</f>
        <v>68.171945719095206</v>
      </c>
      <c r="F33" s="60">
        <f>VLOOKUP($A33,'Current month raw data'!$B:$Q,9,FALSE)</f>
        <v>72.143589936974095</v>
      </c>
      <c r="G33" s="60">
        <f>VLOOKUP($A33,'Current month raw data'!$B:$Q,10,FALSE)</f>
        <v>41.243879628026498</v>
      </c>
      <c r="H33" s="59">
        <f>VLOOKUP($A33,'Current month raw data'!$B:$Q,11,FALSE)</f>
        <v>40.812232050503702</v>
      </c>
      <c r="I33" s="59">
        <f>VLOOKUP($A33,'Current month raw data'!$B:$Q,12,FALSE)</f>
        <v>24.221810908264199</v>
      </c>
      <c r="J33" s="59">
        <f>VLOOKUP($A33,'Current month raw data'!$B:$Q,13,FALSE)</f>
        <v>74.919504633483001</v>
      </c>
      <c r="K33" s="59">
        <f>VLOOKUP($A33,'Current month raw data'!$B:$Q,14,FALSE)</f>
        <v>79.302846600423095</v>
      </c>
      <c r="L33" s="59">
        <f>VLOOKUP($A33,'Current month raw data'!$B:$Q,15,FALSE)</f>
        <v>2.5059194948697701</v>
      </c>
      <c r="M33" s="64">
        <f>VLOOKUP($A33,'Current month raw data'!$B:$Q,16,FALSE)</f>
        <v>44.340873224618598</v>
      </c>
    </row>
    <row r="34" spans="1:13" x14ac:dyDescent="0.35">
      <c r="A34" s="26" t="s">
        <v>32</v>
      </c>
      <c r="B34" s="63">
        <f>VLOOKUP($A34,'Current month raw data'!$B:$Q,5,FALSE)</f>
        <v>66.174293857878496</v>
      </c>
      <c r="C34" s="59">
        <f>VLOOKUP($A34,'Current month raw data'!$B:$Q,6,FALSE)</f>
        <v>38.748830010460999</v>
      </c>
      <c r="D34" s="60">
        <f>VLOOKUP($A34,'Current month raw data'!$B:$Q,7,FALSE)</f>
        <v>127.27947102808901</v>
      </c>
      <c r="E34" s="60">
        <f>VLOOKUP($A34,'Current month raw data'!$B:$Q,8,FALSE)</f>
        <v>90.688430375749903</v>
      </c>
      <c r="F34" s="60">
        <f>VLOOKUP($A34,'Current month raw data'!$B:$Q,9,FALSE)</f>
        <v>84.226291178881098</v>
      </c>
      <c r="G34" s="60">
        <f>VLOOKUP($A34,'Current month raw data'!$B:$Q,10,FALSE)</f>
        <v>35.140705725454602</v>
      </c>
      <c r="H34" s="59">
        <f>VLOOKUP($A34,'Current month raw data'!$B:$Q,11,FALSE)</f>
        <v>70.777527579576898</v>
      </c>
      <c r="I34" s="59">
        <f>VLOOKUP($A34,'Current month raw data'!$B:$Q,12,FALSE)</f>
        <v>40.348080235517799</v>
      </c>
      <c r="J34" s="59">
        <f>VLOOKUP($A34,'Current month raw data'!$B:$Q,13,FALSE)</f>
        <v>139.682981431618</v>
      </c>
      <c r="K34" s="59">
        <f>VLOOKUP($A34,'Current month raw data'!$B:$Q,14,FALSE)</f>
        <v>139.72843619767701</v>
      </c>
      <c r="L34" s="59">
        <f>VLOOKUP($A34,'Current month raw data'!$B:$Q,15,FALSE)</f>
        <v>1.8964536317087E-2</v>
      </c>
      <c r="M34" s="64">
        <f>VLOOKUP($A34,'Current month raw data'!$B:$Q,16,FALSE)</f>
        <v>70.809914745816201</v>
      </c>
    </row>
    <row r="35" spans="1:13" x14ac:dyDescent="0.35">
      <c r="A35" s="26" t="s">
        <v>33</v>
      </c>
      <c r="B35" s="63">
        <f>VLOOKUP($A35,'Current month raw data'!$B:$Q,5,FALSE)</f>
        <v>68.879680661371296</v>
      </c>
      <c r="C35" s="59">
        <f>VLOOKUP($A35,'Current month raw data'!$B:$Q,6,FALSE)</f>
        <v>49.701584613081998</v>
      </c>
      <c r="D35" s="60">
        <f>VLOOKUP($A35,'Current month raw data'!$B:$Q,7,FALSE)</f>
        <v>95.861999254759397</v>
      </c>
      <c r="E35" s="60">
        <f>VLOOKUP($A35,'Current month raw data'!$B:$Q,8,FALSE)</f>
        <v>73.457589015540904</v>
      </c>
      <c r="F35" s="60">
        <f>VLOOKUP($A35,'Current month raw data'!$B:$Q,9,FALSE)</f>
        <v>66.029438962284502</v>
      </c>
      <c r="G35" s="60">
        <f>VLOOKUP($A35,'Current month raw data'!$B:$Q,10,FALSE)</f>
        <v>36.509585759289202</v>
      </c>
      <c r="H35" s="59">
        <f>VLOOKUP($A35,'Current month raw data'!$B:$Q,11,FALSE)</f>
        <v>38.586488132294498</v>
      </c>
      <c r="I35" s="59">
        <f>VLOOKUP($A35,'Current month raw data'!$B:$Q,12,FALSE)</f>
        <v>30.499789796365999</v>
      </c>
      <c r="J35" s="59">
        <f>VLOOKUP($A35,'Current month raw data'!$B:$Q,13,FALSE)</f>
        <v>80.855075698810197</v>
      </c>
      <c r="K35" s="59">
        <f>VLOOKUP($A35,'Current month raw data'!$B:$Q,14,FALSE)</f>
        <v>95.488025695941502</v>
      </c>
      <c r="L35" s="59">
        <f>VLOOKUP($A35,'Current month raw data'!$B:$Q,15,FALSE)</f>
        <v>8.0909811021839904</v>
      </c>
      <c r="M35" s="64">
        <f>VLOOKUP($A35,'Current month raw data'!$B:$Q,16,FALSE)</f>
        <v>49.799494697259</v>
      </c>
    </row>
    <row r="36" spans="1:13" x14ac:dyDescent="0.35">
      <c r="A36" s="26" t="s">
        <v>34</v>
      </c>
      <c r="B36" s="63">
        <f>VLOOKUP($A36,'Current month raw data'!$B:$Q,5,FALSE)</f>
        <v>75.548409584096902</v>
      </c>
      <c r="C36" s="59">
        <f>VLOOKUP($A36,'Current month raw data'!$B:$Q,6,FALSE)</f>
        <v>55.751694981953897</v>
      </c>
      <c r="D36" s="60">
        <f>VLOOKUP($A36,'Current month raw data'!$B:$Q,7,FALSE)</f>
        <v>91.207983279259395</v>
      </c>
      <c r="E36" s="60">
        <f>VLOOKUP($A36,'Current month raw data'!$B:$Q,8,FALSE)</f>
        <v>73.602665660986105</v>
      </c>
      <c r="F36" s="60">
        <f>VLOOKUP($A36,'Current month raw data'!$B:$Q,9,FALSE)</f>
        <v>68.9061807812095</v>
      </c>
      <c r="G36" s="60">
        <f>VLOOKUP($A36,'Current month raw data'!$B:$Q,10,FALSE)</f>
        <v>41.034733657900297</v>
      </c>
      <c r="H36" s="59">
        <f>VLOOKUP($A36,'Current month raw data'!$B:$Q,11,FALSE)</f>
        <v>35.508722395885798</v>
      </c>
      <c r="I36" s="59">
        <f>VLOOKUP($A36,'Current month raw data'!$B:$Q,12,FALSE)</f>
        <v>23.9194021849199</v>
      </c>
      <c r="J36" s="59">
        <f>VLOOKUP($A36,'Current month raw data'!$B:$Q,13,FALSE)</f>
        <v>67.921598701404406</v>
      </c>
      <c r="K36" s="59">
        <f>VLOOKUP($A36,'Current month raw data'!$B:$Q,14,FALSE)</f>
        <v>67.921598701404406</v>
      </c>
      <c r="L36" s="59">
        <f>VLOOKUP($A36,'Current month raw data'!$B:$Q,15,FALSE)</f>
        <v>0</v>
      </c>
      <c r="M36" s="64">
        <f>VLOOKUP($A36,'Current month raw data'!$B:$Q,16,FALSE)</f>
        <v>35.508722395885798</v>
      </c>
    </row>
    <row r="37" spans="1:13" x14ac:dyDescent="0.35">
      <c r="A37" s="26"/>
      <c r="B37" s="25"/>
      <c r="C37" s="61"/>
      <c r="D37" s="62"/>
      <c r="E37" s="62"/>
      <c r="F37" s="62"/>
      <c r="G37" s="62"/>
      <c r="H37" s="61"/>
      <c r="I37" s="61"/>
      <c r="J37" s="61"/>
      <c r="K37" s="61"/>
      <c r="L37" s="61"/>
      <c r="M37" s="65"/>
    </row>
    <row r="38" spans="1:13" x14ac:dyDescent="0.35">
      <c r="A38" s="24" t="s">
        <v>51</v>
      </c>
      <c r="B38" s="25"/>
      <c r="C38" s="61"/>
      <c r="D38" s="62"/>
      <c r="E38" s="62"/>
      <c r="F38" s="62"/>
      <c r="G38" s="62"/>
      <c r="H38" s="61"/>
      <c r="I38" s="61"/>
      <c r="J38" s="61"/>
      <c r="K38" s="61"/>
      <c r="L38" s="61"/>
      <c r="M38" s="65"/>
    </row>
    <row r="39" spans="1:13" x14ac:dyDescent="0.35">
      <c r="A39" s="26" t="s">
        <v>52</v>
      </c>
      <c r="B39" s="63">
        <f>VLOOKUP($A39,'Current month raw data'!$B:$Q,5,FALSE)</f>
        <v>70.863316925693994</v>
      </c>
      <c r="C39" s="59">
        <f>VLOOKUP($A39,'Current month raw data'!$B:$Q,6,FALSE)</f>
        <v>50.4344046344996</v>
      </c>
      <c r="D39" s="60">
        <f>VLOOKUP($A39,'Current month raw data'!$B:$Q,7,FALSE)</f>
        <v>105.422869665585</v>
      </c>
      <c r="E39" s="60">
        <f>VLOOKUP($A39,'Current month raw data'!$B:$Q,8,FALSE)</f>
        <v>82.085844836996003</v>
      </c>
      <c r="F39" s="60">
        <f>VLOOKUP($A39,'Current month raw data'!$B:$Q,9,FALSE)</f>
        <v>74.706142243285001</v>
      </c>
      <c r="G39" s="60">
        <f>VLOOKUP($A39,'Current month raw data'!$B:$Q,10,FALSE)</f>
        <v>41.399507132738101</v>
      </c>
      <c r="H39" s="59">
        <f>VLOOKUP($A39,'Current month raw data'!$B:$Q,11,FALSE)</f>
        <v>40.505905520732497</v>
      </c>
      <c r="I39" s="59">
        <f>VLOOKUP($A39,'Current month raw data'!$B:$Q,12,FALSE)</f>
        <v>28.4300233187966</v>
      </c>
      <c r="J39" s="59">
        <f>VLOOKUP($A39,'Current month raw data'!$B:$Q,13,FALSE)</f>
        <v>80.451767224563099</v>
      </c>
      <c r="K39" s="59">
        <f>VLOOKUP($A39,'Current month raw data'!$B:$Q,14,FALSE)</f>
        <v>82.181792733156897</v>
      </c>
      <c r="L39" s="59">
        <f>VLOOKUP($A39,'Current month raw data'!$B:$Q,15,FALSE)</f>
        <v>0.95871907224985897</v>
      </c>
      <c r="M39" s="64">
        <f>VLOOKUP($A39,'Current month raw data'!$B:$Q,16,FALSE)</f>
        <v>41.852962434597103</v>
      </c>
    </row>
    <row r="40" spans="1:13" x14ac:dyDescent="0.35">
      <c r="A40" s="26" t="s">
        <v>53</v>
      </c>
      <c r="B40" s="63">
        <f>VLOOKUP($A40,'Current month raw data'!$B:$Q,5,FALSE)</f>
        <v>68.946356700907003</v>
      </c>
      <c r="C40" s="59">
        <f>VLOOKUP($A40,'Current month raw data'!$B:$Q,6,FALSE)</f>
        <v>64.426022706794001</v>
      </c>
      <c r="D40" s="60">
        <f>VLOOKUP($A40,'Current month raw data'!$B:$Q,7,FALSE)</f>
        <v>124.87632193421901</v>
      </c>
      <c r="E40" s="60">
        <f>VLOOKUP($A40,'Current month raw data'!$B:$Q,8,FALSE)</f>
        <v>106.302698368298</v>
      </c>
      <c r="F40" s="60">
        <f>VLOOKUP($A40,'Current month raw data'!$B:$Q,9,FALSE)</f>
        <v>86.097674355739699</v>
      </c>
      <c r="G40" s="60">
        <f>VLOOKUP($A40,'Current month raw data'!$B:$Q,10,FALSE)</f>
        <v>68.4866005886946</v>
      </c>
      <c r="H40" s="59">
        <f>VLOOKUP($A40,'Current month raw data'!$B:$Q,11,FALSE)</f>
        <v>7.0163170163170099</v>
      </c>
      <c r="I40" s="59">
        <f>VLOOKUP($A40,'Current month raw data'!$B:$Q,12,FALSE)</f>
        <v>17.472391435982299</v>
      </c>
      <c r="J40" s="59">
        <f>VLOOKUP($A40,'Current month raw data'!$B:$Q,13,FALSE)</f>
        <v>25.7146268257797</v>
      </c>
      <c r="K40" s="59">
        <f>VLOOKUP($A40,'Current month raw data'!$B:$Q,14,FALSE)</f>
        <v>25.7146268257797</v>
      </c>
      <c r="L40" s="59">
        <f>VLOOKUP($A40,'Current month raw data'!$B:$Q,15,FALSE)</f>
        <v>0</v>
      </c>
      <c r="M40" s="64">
        <f>VLOOKUP($A40,'Current month raw data'!$B:$Q,16,FALSE)</f>
        <v>7.0163170163170099</v>
      </c>
    </row>
    <row r="41" spans="1:13" x14ac:dyDescent="0.35">
      <c r="A41" s="26" t="s">
        <v>54</v>
      </c>
      <c r="B41" s="63">
        <f>VLOOKUP($A41,'Current month raw data'!$B:$Q,5,FALSE)</f>
        <v>67.143310417768305</v>
      </c>
      <c r="C41" s="59">
        <f>VLOOKUP($A41,'Current month raw data'!$B:$Q,6,FALSE)</f>
        <v>60.433632998413501</v>
      </c>
      <c r="D41" s="60">
        <f>VLOOKUP($A41,'Current month raw data'!$B:$Q,7,FALSE)</f>
        <v>168.32195545334201</v>
      </c>
      <c r="E41" s="60">
        <f>VLOOKUP($A41,'Current month raw data'!$B:$Q,8,FALSE)</f>
        <v>140.985621281064</v>
      </c>
      <c r="F41" s="60">
        <f>VLOOKUP($A41,'Current month raw data'!$B:$Q,9,FALSE)</f>
        <v>113.016933051295</v>
      </c>
      <c r="G41" s="60">
        <f>VLOOKUP($A41,'Current month raw data'!$B:$Q,10,FALSE)</f>
        <v>85.202732945531395</v>
      </c>
      <c r="H41" s="59">
        <f>VLOOKUP($A41,'Current month raw data'!$B:$Q,11,FALSE)</f>
        <v>11.1025551277563</v>
      </c>
      <c r="I41" s="59">
        <f>VLOOKUP($A41,'Current month raw data'!$B:$Q,12,FALSE)</f>
        <v>19.389448316705799</v>
      </c>
      <c r="J41" s="59">
        <f>VLOOKUP($A41,'Current month raw data'!$B:$Q,13,FALSE)</f>
        <v>32.644727632792303</v>
      </c>
      <c r="K41" s="59">
        <f>VLOOKUP($A41,'Current month raw data'!$B:$Q,14,FALSE)</f>
        <v>32.644727632792303</v>
      </c>
      <c r="L41" s="59">
        <f>VLOOKUP($A41,'Current month raw data'!$B:$Q,15,FALSE)</f>
        <v>0</v>
      </c>
      <c r="M41" s="64">
        <f>VLOOKUP($A41,'Current month raw data'!$B:$Q,16,FALSE)</f>
        <v>11.1025551277563</v>
      </c>
    </row>
    <row r="42" spans="1:13" x14ac:dyDescent="0.35">
      <c r="A42" s="26" t="s">
        <v>55</v>
      </c>
      <c r="B42" s="63">
        <f>VLOOKUP($A42,'Current month raw data'!$B:$Q,5,FALSE)</f>
        <v>74.1445548295289</v>
      </c>
      <c r="C42" s="59">
        <f>VLOOKUP($A42,'Current month raw data'!$B:$Q,6,FALSE)</f>
        <v>62.746442183772501</v>
      </c>
      <c r="D42" s="60">
        <f>VLOOKUP($A42,'Current month raw data'!$B:$Q,7,FALSE)</f>
        <v>155.44413252118301</v>
      </c>
      <c r="E42" s="60">
        <f>VLOOKUP($A42,'Current month raw data'!$B:$Q,8,FALSE)</f>
        <v>111.14453410265099</v>
      </c>
      <c r="F42" s="60">
        <f>VLOOKUP($A42,'Current month raw data'!$B:$Q,9,FALSE)</f>
        <v>115.25336006645399</v>
      </c>
      <c r="G42" s="60">
        <f>VLOOKUP($A42,'Current month raw data'!$B:$Q,10,FALSE)</f>
        <v>69.739240831143306</v>
      </c>
      <c r="H42" s="59">
        <f>VLOOKUP($A42,'Current month raw data'!$B:$Q,11,FALSE)</f>
        <v>18.165352885464699</v>
      </c>
      <c r="I42" s="59">
        <f>VLOOKUP($A42,'Current month raw data'!$B:$Q,12,FALSE)</f>
        <v>39.857649119855203</v>
      </c>
      <c r="J42" s="59">
        <f>VLOOKUP($A42,'Current month raw data'!$B:$Q,13,FALSE)</f>
        <v>65.263284619792003</v>
      </c>
      <c r="K42" s="59">
        <f>VLOOKUP($A42,'Current month raw data'!$B:$Q,14,FALSE)</f>
        <v>65.594092148850805</v>
      </c>
      <c r="L42" s="59">
        <f>VLOOKUP($A42,'Current month raw data'!$B:$Q,15,FALSE)</f>
        <v>0.20017000740354801</v>
      </c>
      <c r="M42" s="64">
        <f>VLOOKUP($A42,'Current month raw data'!$B:$Q,16,FALSE)</f>
        <v>18.401884481083901</v>
      </c>
    </row>
    <row r="43" spans="1:13" x14ac:dyDescent="0.35">
      <c r="A43" s="28" t="s">
        <v>56</v>
      </c>
      <c r="B43" s="63">
        <f>VLOOKUP($A43,'Current month raw data'!$B:$Q,5,FALSE)</f>
        <v>59.387668714233499</v>
      </c>
      <c r="C43" s="59">
        <f>VLOOKUP($A43,'Current month raw data'!$B:$Q,6,FALSE)</f>
        <v>38.600637337040098</v>
      </c>
      <c r="D43" s="60">
        <f>VLOOKUP($A43,'Current month raw data'!$B:$Q,7,FALSE)</f>
        <v>107.317204780704</v>
      </c>
      <c r="E43" s="60">
        <f>VLOOKUP($A43,'Current month raw data'!$B:$Q,8,FALSE)</f>
        <v>91.3672819965863</v>
      </c>
      <c r="F43" s="60">
        <f>VLOOKUP($A43,'Current month raw data'!$B:$Q,9,FALSE)</f>
        <v>63.733186048540503</v>
      </c>
      <c r="G43" s="60">
        <f>VLOOKUP($A43,'Current month raw data'!$B:$Q,10,FALSE)</f>
        <v>35.268353168212997</v>
      </c>
      <c r="H43" s="59">
        <f>VLOOKUP($A43,'Current month raw data'!$B:$Q,11,FALSE)</f>
        <v>53.851523734419601</v>
      </c>
      <c r="I43" s="59">
        <f>VLOOKUP($A43,'Current month raw data'!$B:$Q,12,FALSE)</f>
        <v>17.4569303535968</v>
      </c>
      <c r="J43" s="59">
        <f>VLOOKUP($A43,'Current month raw data'!$B:$Q,13,FALSE)</f>
        <v>80.7092770806847</v>
      </c>
      <c r="K43" s="59">
        <f>VLOOKUP($A43,'Current month raw data'!$B:$Q,14,FALSE)</f>
        <v>79.037803248890995</v>
      </c>
      <c r="L43" s="59">
        <f>VLOOKUP($A43,'Current month raw data'!$B:$Q,15,FALSE)</f>
        <v>-0.92495186677517305</v>
      </c>
      <c r="M43" s="64">
        <f>VLOOKUP($A43,'Current month raw data'!$B:$Q,16,FALSE)</f>
        <v>52.428471193576001</v>
      </c>
    </row>
    <row r="44" spans="1:13" x14ac:dyDescent="0.35">
      <c r="A44" s="26" t="s">
        <v>57</v>
      </c>
      <c r="B44" s="63">
        <f>VLOOKUP($A44,'Current month raw data'!$B:$Q,5,FALSE)</f>
        <v>65.910894320628302</v>
      </c>
      <c r="C44" s="59">
        <f>VLOOKUP($A44,'Current month raw data'!$B:$Q,6,FALSE)</f>
        <v>50.653944500900799</v>
      </c>
      <c r="D44" s="60">
        <f>VLOOKUP($A44,'Current month raw data'!$B:$Q,7,FALSE)</f>
        <v>101.86120680725701</v>
      </c>
      <c r="E44" s="60">
        <f>VLOOKUP($A44,'Current month raw data'!$B:$Q,8,FALSE)</f>
        <v>86.283661800126595</v>
      </c>
      <c r="F44" s="60">
        <f>VLOOKUP($A44,'Current month raw data'!$B:$Q,9,FALSE)</f>
        <v>67.137632372448394</v>
      </c>
      <c r="G44" s="60">
        <f>VLOOKUP($A44,'Current month raw data'!$B:$Q,10,FALSE)</f>
        <v>43.706078161580997</v>
      </c>
      <c r="H44" s="59">
        <f>VLOOKUP($A44,'Current month raw data'!$B:$Q,11,FALSE)</f>
        <v>30.119963943688902</v>
      </c>
      <c r="I44" s="59">
        <f>VLOOKUP($A44,'Current month raw data'!$B:$Q,12,FALSE)</f>
        <v>18.0538756493855</v>
      </c>
      <c r="J44" s="59">
        <f>VLOOKUP($A44,'Current month raw data'!$B:$Q,13,FALSE)</f>
        <v>53.6116604291079</v>
      </c>
      <c r="K44" s="59">
        <f>VLOOKUP($A44,'Current month raw data'!$B:$Q,14,FALSE)</f>
        <v>53.782958628638497</v>
      </c>
      <c r="L44" s="59">
        <f>VLOOKUP($A44,'Current month raw data'!$B:$Q,15,FALSE)</f>
        <v>0.11151379983272899</v>
      </c>
      <c r="M44" s="64">
        <f>VLOOKUP($A44,'Current month raw data'!$B:$Q,16,FALSE)</f>
        <v>30.265065659823499</v>
      </c>
    </row>
    <row r="45" spans="1:13" x14ac:dyDescent="0.35">
      <c r="A45" s="26" t="s">
        <v>58</v>
      </c>
      <c r="B45" s="63">
        <f>VLOOKUP($A45,'Current month raw data'!$B:$Q,5,FALSE)</f>
        <v>60.442927099544498</v>
      </c>
      <c r="C45" s="59">
        <f>VLOOKUP($A45,'Current month raw data'!$B:$Q,6,FALSE)</f>
        <v>55.944515156182803</v>
      </c>
      <c r="D45" s="60">
        <f>VLOOKUP($A45,'Current month raw data'!$B:$Q,7,FALSE)</f>
        <v>88.702181960340198</v>
      </c>
      <c r="E45" s="60">
        <f>VLOOKUP($A45,'Current month raw data'!$B:$Q,8,FALSE)</f>
        <v>82.571848363209497</v>
      </c>
      <c r="F45" s="60">
        <f>VLOOKUP($A45,'Current month raw data'!$B:$Q,9,FALSE)</f>
        <v>53.6141951779937</v>
      </c>
      <c r="G45" s="60">
        <f>VLOOKUP($A45,'Current month raw data'!$B:$Q,10,FALSE)</f>
        <v>46.194420222296003</v>
      </c>
      <c r="H45" s="59">
        <f>VLOOKUP($A45,'Current month raw data'!$B:$Q,11,FALSE)</f>
        <v>8.0408453461491902</v>
      </c>
      <c r="I45" s="59">
        <f>VLOOKUP($A45,'Current month raw data'!$B:$Q,12,FALSE)</f>
        <v>7.4242416981695296</v>
      </c>
      <c r="J45" s="59">
        <f>VLOOKUP($A45,'Current month raw data'!$B:$Q,13,FALSE)</f>
        <v>16.062058837392801</v>
      </c>
      <c r="K45" s="59">
        <f>VLOOKUP($A45,'Current month raw data'!$B:$Q,14,FALSE)</f>
        <v>15.478685834943001</v>
      </c>
      <c r="L45" s="59">
        <f>VLOOKUP($A45,'Current month raw data'!$B:$Q,15,FALSE)</f>
        <v>-0.50263885398341202</v>
      </c>
      <c r="M45" s="64">
        <f>VLOOKUP($A45,'Current month raw data'!$B:$Q,16,FALSE)</f>
        <v>7.49779007926732</v>
      </c>
    </row>
    <row r="46" spans="1:13" x14ac:dyDescent="0.35">
      <c r="A46" s="28" t="s">
        <v>59</v>
      </c>
      <c r="B46" s="63">
        <f>VLOOKUP($A46,'Current month raw data'!$B:$Q,5,FALSE)</f>
        <v>60.140780238625702</v>
      </c>
      <c r="C46" s="59">
        <f>VLOOKUP($A46,'Current month raw data'!$B:$Q,6,FALSE)</f>
        <v>45.087227401652903</v>
      </c>
      <c r="D46" s="60">
        <f>VLOOKUP($A46,'Current month raw data'!$B:$Q,7,FALSE)</f>
        <v>112.397982443663</v>
      </c>
      <c r="E46" s="60">
        <f>VLOOKUP($A46,'Current month raw data'!$B:$Q,8,FALSE)</f>
        <v>91.421343640564601</v>
      </c>
      <c r="F46" s="60">
        <f>VLOOKUP($A46,'Current month raw data'!$B:$Q,9,FALSE)</f>
        <v>67.597023614092606</v>
      </c>
      <c r="G46" s="60">
        <f>VLOOKUP($A46,'Current month raw data'!$B:$Q,10,FALSE)</f>
        <v>41.219349100868001</v>
      </c>
      <c r="H46" s="59">
        <f>VLOOKUP($A46,'Current month raw data'!$B:$Q,11,FALSE)</f>
        <v>33.387621516112297</v>
      </c>
      <c r="I46" s="59">
        <f>VLOOKUP($A46,'Current month raw data'!$B:$Q,12,FALSE)</f>
        <v>22.945012584338102</v>
      </c>
      <c r="J46" s="59">
        <f>VLOOKUP($A46,'Current month raw data'!$B:$Q,13,FALSE)</f>
        <v>63.993428058933603</v>
      </c>
      <c r="K46" s="59">
        <f>VLOOKUP($A46,'Current month raw data'!$B:$Q,14,FALSE)</f>
        <v>63.8279244100789</v>
      </c>
      <c r="L46" s="59">
        <f>VLOOKUP($A46,'Current month raw data'!$B:$Q,15,FALSE)</f>
        <v>-0.100920903242084</v>
      </c>
      <c r="M46" s="64">
        <f>VLOOKUP($A46,'Current month raw data'!$B:$Q,16,FALSE)</f>
        <v>33.253005523665102</v>
      </c>
    </row>
    <row r="47" spans="1:13" x14ac:dyDescent="0.35">
      <c r="A47" s="26" t="s">
        <v>60</v>
      </c>
      <c r="B47" s="63">
        <f>VLOOKUP($A47,'Current month raw data'!$B:$Q,5,FALSE)</f>
        <v>55.412091996007497</v>
      </c>
      <c r="C47" s="59">
        <f>VLOOKUP($A47,'Current month raw data'!$B:$Q,6,FALSE)</f>
        <v>43.479368854721898</v>
      </c>
      <c r="D47" s="60">
        <f>VLOOKUP($A47,'Current month raw data'!$B:$Q,7,FALSE)</f>
        <v>86.763495573525404</v>
      </c>
      <c r="E47" s="60">
        <f>VLOOKUP($A47,'Current month raw data'!$B:$Q,8,FALSE)</f>
        <v>76.405858161570706</v>
      </c>
      <c r="F47" s="60">
        <f>VLOOKUP($A47,'Current month raw data'!$B:$Q,9,FALSE)</f>
        <v>48.077467986153799</v>
      </c>
      <c r="G47" s="60">
        <f>VLOOKUP($A47,'Current month raw data'!$B:$Q,10,FALSE)</f>
        <v>33.220784896684997</v>
      </c>
      <c r="H47" s="59">
        <f>VLOOKUP($A47,'Current month raw data'!$B:$Q,11,FALSE)</f>
        <v>27.444563837061601</v>
      </c>
      <c r="I47" s="59">
        <f>VLOOKUP($A47,'Current month raw data'!$B:$Q,12,FALSE)</f>
        <v>13.556077585114</v>
      </c>
      <c r="J47" s="59">
        <f>VLOOKUP($A47,'Current month raw data'!$B:$Q,13,FALSE)</f>
        <v>44.721047788823803</v>
      </c>
      <c r="K47" s="59">
        <f>VLOOKUP($A47,'Current month raw data'!$B:$Q,14,FALSE)</f>
        <v>44.721047788823803</v>
      </c>
      <c r="L47" s="59">
        <f>VLOOKUP($A47,'Current month raw data'!$B:$Q,15,FALSE)</f>
        <v>0</v>
      </c>
      <c r="M47" s="64">
        <f>VLOOKUP($A47,'Current month raw data'!$B:$Q,16,FALSE)</f>
        <v>27.444563837061601</v>
      </c>
    </row>
    <row r="48" spans="1:13" ht="15.6" thickBot="1" x14ac:dyDescent="0.4">
      <c r="A48" s="26" t="s">
        <v>61</v>
      </c>
      <c r="B48" s="66">
        <f>VLOOKUP($A48,'Current month raw data'!$B:$Q,5,FALSE)</f>
        <v>64.309513867139898</v>
      </c>
      <c r="C48" s="67">
        <f>VLOOKUP($A48,'Current month raw data'!$B:$Q,6,FALSE)</f>
        <v>47.1151130096952</v>
      </c>
      <c r="D48" s="68">
        <f>VLOOKUP($A48,'Current month raw data'!$B:$Q,7,FALSE)</f>
        <v>105.85356569379999</v>
      </c>
      <c r="E48" s="68">
        <f>VLOOKUP($A48,'Current month raw data'!$B:$Q,8,FALSE)</f>
        <v>88.090001291298407</v>
      </c>
      <c r="F48" s="68">
        <f>VLOOKUP($A48,'Current month raw data'!$B:$Q,9,FALSE)</f>
        <v>68.073913508716899</v>
      </c>
      <c r="G48" s="68">
        <f>VLOOKUP($A48,'Current month raw data'!$B:$Q,10,FALSE)</f>
        <v>41.5037036586372</v>
      </c>
      <c r="H48" s="67">
        <f>VLOOKUP($A48,'Current month raw data'!$B:$Q,11,FALSE)</f>
        <v>36.4944489338409</v>
      </c>
      <c r="I48" s="67">
        <f>VLOOKUP($A48,'Current month raw data'!$B:$Q,12,FALSE)</f>
        <v>20.165244797490001</v>
      </c>
      <c r="J48" s="67">
        <f>VLOOKUP($A48,'Current month raw data'!$B:$Q,13,FALSE)</f>
        <v>64.018888696334898</v>
      </c>
      <c r="K48" s="67">
        <f>VLOOKUP($A48,'Current month raw data'!$B:$Q,14,FALSE)</f>
        <v>63.864216431634098</v>
      </c>
      <c r="L48" s="67">
        <f>VLOOKUP($A48,'Current month raw data'!$B:$Q,15,FALSE)</f>
        <v>-9.4301495352283396E-2</v>
      </c>
      <c r="M48" s="69">
        <f>VLOOKUP($A48,'Current month raw data'!$B:$Q,16,FALSE)</f>
        <v>36.365732627423398</v>
      </c>
    </row>
    <row r="57" spans="6:6" x14ac:dyDescent="0.35">
      <c r="F57" s="58"/>
    </row>
  </sheetData>
  <sheetProtection algorithmName="SHA-512" hashValue="QZ+jDtT4TWhhC45OhgOoflt/I39PIuENYk4D1pl30Qf3HDkS/nns0gCNZUju5RjT5x3hkWvhba4Pb5jbqlk/wg==" saltValue="GJaa6BouLrLO9L3rYdbJaw==" spinCount="100000" sheet="1" objects="1" scenarios="1" formatCells="0" formatColumns="0" formatRows="0"/>
  <mergeCells count="6">
    <mergeCell ref="A1:A3"/>
    <mergeCell ref="B1:M1"/>
    <mergeCell ref="B2:C2"/>
    <mergeCell ref="D2:E2"/>
    <mergeCell ref="F2:G2"/>
    <mergeCell ref="H2:M2"/>
  </mergeCells>
  <pageMargins left="0.7" right="0.7" top="0.75" bottom="0.75" header="0.3" footer="0.3"/>
  <pageSetup scale="6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7" tint="0.79998168889431442"/>
  </sheetPr>
  <dimension ref="A1"/>
  <sheetViews>
    <sheetView workbookViewId="0">
      <selection activeCell="A2" sqref="A2"/>
    </sheetView>
  </sheetViews>
  <sheetFormatPr defaultRowHeight="13.2" x14ac:dyDescent="0.25"/>
  <sheetData/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7" tint="0.79998168889431442"/>
  </sheetPr>
  <dimension ref="A1"/>
  <sheetViews>
    <sheetView workbookViewId="0">
      <selection activeCell="O24" sqref="O24"/>
    </sheetView>
  </sheetViews>
  <sheetFormatPr defaultRowHeight="13.2" x14ac:dyDescent="0.25"/>
  <sheetData/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92D050"/>
    <pageSetUpPr fitToPage="1"/>
  </sheetPr>
  <dimension ref="A1:M57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P8" sqref="P8"/>
    </sheetView>
  </sheetViews>
  <sheetFormatPr defaultColWidth="9.109375" defaultRowHeight="15" x14ac:dyDescent="0.35"/>
  <cols>
    <col min="1" max="1" width="39" style="22" bestFit="1" customWidth="1"/>
    <col min="2" max="6" width="11.77734375" style="22" customWidth="1"/>
    <col min="7" max="7" width="11.77734375" style="23" customWidth="1"/>
    <col min="8" max="9" width="11.77734375" style="22" customWidth="1"/>
    <col min="10" max="11" width="11.77734375" style="23" customWidth="1"/>
    <col min="12" max="13" width="11.77734375" style="22" customWidth="1"/>
    <col min="14" max="16384" width="9.109375" style="22"/>
  </cols>
  <sheetData>
    <row r="1" spans="1:13" ht="24" customHeight="1" x14ac:dyDescent="0.35">
      <c r="A1" s="92" t="str">
        <f>'YTD Raw Data'!A1</f>
        <v>YTD August 2021 Report</v>
      </c>
      <c r="B1" s="86" t="str">
        <f>'YTD Raw Data'!F1</f>
        <v>Year to Date - August 2021 vs August 2020</v>
      </c>
      <c r="C1" s="87"/>
      <c r="D1" s="87"/>
      <c r="E1" s="87"/>
      <c r="F1" s="87"/>
      <c r="G1" s="87"/>
      <c r="H1" s="87"/>
      <c r="I1" s="87"/>
      <c r="J1" s="87"/>
      <c r="K1" s="87"/>
      <c r="L1" s="87"/>
      <c r="M1" s="88"/>
    </row>
    <row r="2" spans="1:13" ht="23.4" customHeight="1" x14ac:dyDescent="0.35">
      <c r="A2" s="92"/>
      <c r="B2" s="89" t="s">
        <v>47</v>
      </c>
      <c r="C2" s="90"/>
      <c r="D2" s="90" t="s">
        <v>2</v>
      </c>
      <c r="E2" s="90"/>
      <c r="F2" s="90" t="s">
        <v>3</v>
      </c>
      <c r="G2" s="90"/>
      <c r="H2" s="90" t="str">
        <f>'YTD Raw Data'!L7</f>
        <v>Percent Change from YTD 2020</v>
      </c>
      <c r="I2" s="90"/>
      <c r="J2" s="90"/>
      <c r="K2" s="90"/>
      <c r="L2" s="90"/>
      <c r="M2" s="91"/>
    </row>
    <row r="3" spans="1:13" s="70" customFormat="1" ht="30" customHeight="1" x14ac:dyDescent="0.25">
      <c r="A3" s="92"/>
      <c r="B3" s="71">
        <v>2021</v>
      </c>
      <c r="C3" s="72">
        <v>2020</v>
      </c>
      <c r="D3" s="72">
        <v>2021</v>
      </c>
      <c r="E3" s="72">
        <v>2020</v>
      </c>
      <c r="F3" s="72">
        <v>2021</v>
      </c>
      <c r="G3" s="72">
        <v>2020</v>
      </c>
      <c r="H3" s="72" t="s">
        <v>7</v>
      </c>
      <c r="I3" s="72" t="s">
        <v>2</v>
      </c>
      <c r="J3" s="72" t="s">
        <v>3</v>
      </c>
      <c r="K3" s="73" t="s">
        <v>8</v>
      </c>
      <c r="L3" s="73" t="s">
        <v>45</v>
      </c>
      <c r="M3" s="74" t="s">
        <v>46</v>
      </c>
    </row>
    <row r="4" spans="1:13" x14ac:dyDescent="0.35">
      <c r="A4" s="24" t="s">
        <v>11</v>
      </c>
      <c r="B4" s="63">
        <f>VLOOKUP($A4,'YTD Raw Data'!$B:$Q,5,FALSE)</f>
        <v>57.049754734957801</v>
      </c>
      <c r="C4" s="59">
        <f>VLOOKUP($A4,'YTD Raw Data'!$B:$Q,6,FALSE)</f>
        <v>44.327937457551698</v>
      </c>
      <c r="D4" s="60">
        <f>VLOOKUP($A4,'YTD Raw Data'!$B:$Q,7,FALSE)</f>
        <v>120.16127337197</v>
      </c>
      <c r="E4" s="60">
        <f>VLOOKUP($A4,'YTD Raw Data'!$B:$Q,8,FALSE)</f>
        <v>107.18880294280901</v>
      </c>
      <c r="F4" s="60">
        <f>VLOOKUP($A4,'YTD Raw Data'!$B:$Q,9,FALSE)</f>
        <v>68.551711745111206</v>
      </c>
      <c r="G4" s="60">
        <f>VLOOKUP($A4,'YTD Raw Data'!$B:$Q,10,FALSE)</f>
        <v>47.514585529986803</v>
      </c>
      <c r="H4" s="59">
        <f>VLOOKUP($A4,'YTD Raw Data'!$B:$Q,11,FALSE)</f>
        <v>28.699321482278499</v>
      </c>
      <c r="I4" s="59">
        <f>VLOOKUP($A4,'YTD Raw Data'!$B:$Q,12,FALSE)</f>
        <v>12.1024492045894</v>
      </c>
      <c r="J4" s="59">
        <f>VLOOKUP($A4,'YTD Raw Data'!$B:$Q,13,FALSE)</f>
        <v>44.275091491322499</v>
      </c>
      <c r="K4" s="59">
        <f>VLOOKUP($A4,'YTD Raw Data'!$B:$Q,14,FALSE)</f>
        <v>52.1135926445031</v>
      </c>
      <c r="L4" s="59">
        <f>VLOOKUP($A4,'YTD Raw Data'!$B:$Q,15,FALSE)</f>
        <v>5.4330245589565802</v>
      </c>
      <c r="M4" s="64">
        <f>VLOOKUP($A4,'YTD Raw Data'!$B:$Q,16,FALSE)</f>
        <v>35.691587225621099</v>
      </c>
    </row>
    <row r="5" spans="1:13" x14ac:dyDescent="0.35">
      <c r="A5" s="24" t="s">
        <v>14</v>
      </c>
      <c r="B5" s="63">
        <f>VLOOKUP($A5,'YTD Raw Data'!$B:$Q,5,FALSE)</f>
        <v>56.128458163267901</v>
      </c>
      <c r="C5" s="59">
        <f>VLOOKUP($A5,'YTD Raw Data'!$B:$Q,6,FALSE)</f>
        <v>42.9471272093298</v>
      </c>
      <c r="D5" s="60">
        <f>VLOOKUP($A5,'YTD Raw Data'!$B:$Q,7,FALSE)</f>
        <v>102.606594951094</v>
      </c>
      <c r="E5" s="60">
        <f>VLOOKUP($A5,'YTD Raw Data'!$B:$Q,8,FALSE)</f>
        <v>91.845650320978706</v>
      </c>
      <c r="F5" s="60">
        <f>VLOOKUP($A5,'YTD Raw Data'!$B:$Q,9,FALSE)</f>
        <v>57.591499719878897</v>
      </c>
      <c r="G5" s="60">
        <f>VLOOKUP($A5,'YTD Raw Data'!$B:$Q,10,FALSE)</f>
        <v>39.445068279586899</v>
      </c>
      <c r="H5" s="59">
        <f>VLOOKUP($A5,'YTD Raw Data'!$B:$Q,11,FALSE)</f>
        <v>30.691996905149502</v>
      </c>
      <c r="I5" s="59">
        <f>VLOOKUP($A5,'YTD Raw Data'!$B:$Q,12,FALSE)</f>
        <v>11.7163356049076</v>
      </c>
      <c r="J5" s="59">
        <f>VLOOKUP($A5,'YTD Raw Data'!$B:$Q,13,FALSE)</f>
        <v>46.004309871312401</v>
      </c>
      <c r="K5" s="59">
        <f>VLOOKUP($A5,'YTD Raw Data'!$B:$Q,14,FALSE)</f>
        <v>50.699389390879503</v>
      </c>
      <c r="L5" s="59">
        <f>VLOOKUP($A5,'YTD Raw Data'!$B:$Q,15,FALSE)</f>
        <v>3.21571296334014</v>
      </c>
      <c r="M5" s="64">
        <f>VLOOKUP($A5,'YTD Raw Data'!$B:$Q,16,FALSE)</f>
        <v>34.894676391676498</v>
      </c>
    </row>
    <row r="6" spans="1:13" x14ac:dyDescent="0.35">
      <c r="B6" s="25"/>
      <c r="C6" s="61"/>
      <c r="D6" s="62"/>
      <c r="E6" s="62"/>
      <c r="F6" s="62"/>
      <c r="G6" s="62"/>
      <c r="H6" s="61"/>
      <c r="I6" s="61"/>
      <c r="J6" s="61"/>
      <c r="K6" s="61"/>
      <c r="L6" s="61"/>
      <c r="M6" s="65"/>
    </row>
    <row r="7" spans="1:13" x14ac:dyDescent="0.35">
      <c r="A7" s="24" t="s">
        <v>19</v>
      </c>
      <c r="B7" s="63">
        <f>VLOOKUP($A7,'YTD Raw Data'!$B:$Q,5,FALSE)</f>
        <v>46.347433601570799</v>
      </c>
      <c r="C7" s="59">
        <f>VLOOKUP($A7,'YTD Raw Data'!$B:$Q,6,FALSE)</f>
        <v>38.594695149215198</v>
      </c>
      <c r="D7" s="60">
        <f>VLOOKUP($A7,'YTD Raw Data'!$B:$Q,7,FALSE)</f>
        <v>112.128593498637</v>
      </c>
      <c r="E7" s="60">
        <f>VLOOKUP($A7,'YTD Raw Data'!$B:$Q,8,FALSE)</f>
        <v>120.889147436573</v>
      </c>
      <c r="F7" s="60">
        <f>VLOOKUP($A7,'YTD Raw Data'!$B:$Q,9,FALSE)</f>
        <v>51.968725420156296</v>
      </c>
      <c r="G7" s="60">
        <f>VLOOKUP($A7,'YTD Raw Data'!$B:$Q,10,FALSE)</f>
        <v>46.656797921630996</v>
      </c>
      <c r="H7" s="59">
        <f>VLOOKUP($A7,'YTD Raw Data'!$B:$Q,11,FALSE)</f>
        <v>20.087575306351901</v>
      </c>
      <c r="I7" s="59">
        <f>VLOOKUP($A7,'YTD Raw Data'!$B:$Q,12,FALSE)</f>
        <v>-7.24676625131519</v>
      </c>
      <c r="J7" s="59">
        <f>VLOOKUP($A7,'YTD Raw Data'!$B:$Q,13,FALSE)</f>
        <v>11.3851094270285</v>
      </c>
      <c r="K7" s="59">
        <f>VLOOKUP($A7,'YTD Raw Data'!$B:$Q,14,FALSE)</f>
        <v>17.6945467623461</v>
      </c>
      <c r="L7" s="59">
        <f>VLOOKUP($A7,'YTD Raw Data'!$B:$Q,15,FALSE)</f>
        <v>5.6645249690678403</v>
      </c>
      <c r="M7" s="64">
        <f>VLOOKUP($A7,'YTD Raw Data'!$B:$Q,16,FALSE)</f>
        <v>26.889965994328399</v>
      </c>
    </row>
    <row r="8" spans="1:13" x14ac:dyDescent="0.35">
      <c r="A8" s="26" t="s">
        <v>21</v>
      </c>
      <c r="B8" s="63">
        <f>VLOOKUP($A8,'YTD Raw Data'!$B:$Q,5,FALSE)</f>
        <v>38.5750689404151</v>
      </c>
      <c r="C8" s="59">
        <f>VLOOKUP($A8,'YTD Raw Data'!$B:$Q,6,FALSE)</f>
        <v>33.918797364865597</v>
      </c>
      <c r="D8" s="60">
        <f>VLOOKUP($A8,'YTD Raw Data'!$B:$Q,7,FALSE)</f>
        <v>116.291894354162</v>
      </c>
      <c r="E8" s="60">
        <f>VLOOKUP($A8,'YTD Raw Data'!$B:$Q,8,FALSE)</f>
        <v>139.15928278815599</v>
      </c>
      <c r="F8" s="60">
        <f>VLOOKUP($A8,'YTD Raw Data'!$B:$Q,9,FALSE)</f>
        <v>44.8596784192328</v>
      </c>
      <c r="G8" s="60">
        <f>VLOOKUP($A8,'YTD Raw Data'!$B:$Q,10,FALSE)</f>
        <v>47.201155143314999</v>
      </c>
      <c r="H8" s="59">
        <f>VLOOKUP($A8,'YTD Raw Data'!$B:$Q,11,FALSE)</f>
        <v>13.7277024461154</v>
      </c>
      <c r="I8" s="59">
        <f>VLOOKUP($A8,'YTD Raw Data'!$B:$Q,12,FALSE)</f>
        <v>-16.432528233711501</v>
      </c>
      <c r="J8" s="59">
        <f>VLOOKUP($A8,'YTD Raw Data'!$B:$Q,13,FALSE)</f>
        <v>-4.9606343678939497</v>
      </c>
      <c r="K8" s="59">
        <f>VLOOKUP($A8,'YTD Raw Data'!$B:$Q,14,FALSE)</f>
        <v>-3.7487673089091098</v>
      </c>
      <c r="L8" s="59">
        <f>VLOOKUP($A8,'YTD Raw Data'!$B:$Q,15,FALSE)</f>
        <v>1.2751211573485599</v>
      </c>
      <c r="M8" s="64">
        <f>VLOOKUP($A8,'YTD Raw Data'!$B:$Q,16,FALSE)</f>
        <v>15.177868441772199</v>
      </c>
    </row>
    <row r="9" spans="1:13" x14ac:dyDescent="0.35">
      <c r="A9" s="26" t="s">
        <v>23</v>
      </c>
      <c r="B9" s="63">
        <f>VLOOKUP($A9,'YTD Raw Data'!$B:$Q,5,FALSE)</f>
        <v>47.126144455229401</v>
      </c>
      <c r="C9" s="59">
        <f>VLOOKUP($A9,'YTD Raw Data'!$B:$Q,6,FALSE)</f>
        <v>37.079052187894703</v>
      </c>
      <c r="D9" s="60">
        <f>VLOOKUP($A9,'YTD Raw Data'!$B:$Q,7,FALSE)</f>
        <v>101.996353105559</v>
      </c>
      <c r="E9" s="60">
        <f>VLOOKUP($A9,'YTD Raw Data'!$B:$Q,8,FALSE)</f>
        <v>104.625019092822</v>
      </c>
      <c r="F9" s="60">
        <f>VLOOKUP($A9,'YTD Raw Data'!$B:$Q,9,FALSE)</f>
        <v>48.066948703591997</v>
      </c>
      <c r="G9" s="60">
        <f>VLOOKUP($A9,'YTD Raw Data'!$B:$Q,10,FALSE)</f>
        <v>38.7939654310224</v>
      </c>
      <c r="H9" s="59">
        <f>VLOOKUP($A9,'YTD Raw Data'!$B:$Q,11,FALSE)</f>
        <v>27.0964107076468</v>
      </c>
      <c r="I9" s="59">
        <f>VLOOKUP($A9,'YTD Raw Data'!$B:$Q,12,FALSE)</f>
        <v>-2.5124640454595801</v>
      </c>
      <c r="J9" s="59">
        <f>VLOOKUP($A9,'YTD Raw Data'!$B:$Q,13,FALSE)</f>
        <v>23.9031590855476</v>
      </c>
      <c r="K9" s="59">
        <f>VLOOKUP($A9,'YTD Raw Data'!$B:$Q,14,FALSE)</f>
        <v>28.9781315847314</v>
      </c>
      <c r="L9" s="59">
        <f>VLOOKUP($A9,'YTD Raw Data'!$B:$Q,15,FALSE)</f>
        <v>4.0959185678872698</v>
      </c>
      <c r="M9" s="64">
        <f>VLOOKUP($A9,'YTD Raw Data'!$B:$Q,16,FALSE)</f>
        <v>32.302176192939598</v>
      </c>
    </row>
    <row r="10" spans="1:13" x14ac:dyDescent="0.35">
      <c r="A10" s="26" t="s">
        <v>24</v>
      </c>
      <c r="B10" s="63">
        <f>VLOOKUP($A10,'YTD Raw Data'!$B:$Q,5,FALSE)</f>
        <v>46.088469810760003</v>
      </c>
      <c r="C10" s="59">
        <f>VLOOKUP($A10,'YTD Raw Data'!$B:$Q,6,FALSE)</f>
        <v>35.6181532400471</v>
      </c>
      <c r="D10" s="60">
        <f>VLOOKUP($A10,'YTD Raw Data'!$B:$Q,7,FALSE)</f>
        <v>102.792174330245</v>
      </c>
      <c r="E10" s="60">
        <f>VLOOKUP($A10,'YTD Raw Data'!$B:$Q,8,FALSE)</f>
        <v>118.884474110642</v>
      </c>
      <c r="F10" s="60">
        <f>VLOOKUP($A10,'YTD Raw Data'!$B:$Q,9,FALSE)</f>
        <v>47.3753402340188</v>
      </c>
      <c r="G10" s="60">
        <f>VLOOKUP($A10,'YTD Raw Data'!$B:$Q,10,FALSE)</f>
        <v>42.344454167352801</v>
      </c>
      <c r="H10" s="59">
        <f>VLOOKUP($A10,'YTD Raw Data'!$B:$Q,11,FALSE)</f>
        <v>29.396011916026598</v>
      </c>
      <c r="I10" s="59">
        <f>VLOOKUP($A10,'YTD Raw Data'!$B:$Q,12,FALSE)</f>
        <v>-13.5360818986513</v>
      </c>
      <c r="J10" s="59">
        <f>VLOOKUP($A10,'YTD Raw Data'!$B:$Q,13,FALSE)</f>
        <v>11.8808617694846</v>
      </c>
      <c r="K10" s="59">
        <f>VLOOKUP($A10,'YTD Raw Data'!$B:$Q,14,FALSE)</f>
        <v>10.5175058026021</v>
      </c>
      <c r="L10" s="59">
        <f>VLOOKUP($A10,'YTD Raw Data'!$B:$Q,15,FALSE)</f>
        <v>-1.21857835676268</v>
      </c>
      <c r="M10" s="64">
        <f>VLOOKUP($A10,'YTD Raw Data'!$B:$Q,16,FALSE)</f>
        <v>27.8192201203038</v>
      </c>
    </row>
    <row r="11" spans="1:13" x14ac:dyDescent="0.35">
      <c r="A11" s="26" t="s">
        <v>22</v>
      </c>
      <c r="B11" s="63">
        <f>VLOOKUP($A11,'YTD Raw Data'!$B:$Q,5,FALSE)</f>
        <v>58.116784188459903</v>
      </c>
      <c r="C11" s="59">
        <f>VLOOKUP($A11,'YTD Raw Data'!$B:$Q,6,FALSE)</f>
        <v>45.724054190826799</v>
      </c>
      <c r="D11" s="60">
        <f>VLOOKUP($A11,'YTD Raw Data'!$B:$Q,7,FALSE)</f>
        <v>111.846261588472</v>
      </c>
      <c r="E11" s="60">
        <f>VLOOKUP($A11,'YTD Raw Data'!$B:$Q,8,FALSE)</f>
        <v>93.677830599555406</v>
      </c>
      <c r="F11" s="60">
        <f>VLOOKUP($A11,'YTD Raw Data'!$B:$Q,9,FALSE)</f>
        <v>65.001450470232797</v>
      </c>
      <c r="G11" s="60">
        <f>VLOOKUP($A11,'YTD Raw Data'!$B:$Q,10,FALSE)</f>
        <v>42.833302028131698</v>
      </c>
      <c r="H11" s="59">
        <f>VLOOKUP($A11,'YTD Raw Data'!$B:$Q,11,FALSE)</f>
        <v>27.103305288530699</v>
      </c>
      <c r="I11" s="59">
        <f>VLOOKUP($A11,'YTD Raw Data'!$B:$Q,12,FALSE)</f>
        <v>19.394589811309299</v>
      </c>
      <c r="J11" s="59">
        <f>VLOOKUP($A11,'YTD Raw Data'!$B:$Q,13,FALSE)</f>
        <v>51.754469985857497</v>
      </c>
      <c r="K11" s="59">
        <f>VLOOKUP($A11,'YTD Raw Data'!$B:$Q,14,FALSE)</f>
        <v>50.586175767630003</v>
      </c>
      <c r="L11" s="59">
        <f>VLOOKUP($A11,'YTD Raw Data'!$B:$Q,15,FALSE)</f>
        <v>-0.76985819154873103</v>
      </c>
      <c r="M11" s="64">
        <f>VLOOKUP($A11,'YTD Raw Data'!$B:$Q,16,FALSE)</f>
        <v>26.124790081037698</v>
      </c>
    </row>
    <row r="12" spans="1:13" x14ac:dyDescent="0.35">
      <c r="A12" s="26" t="s">
        <v>25</v>
      </c>
      <c r="B12" s="63">
        <f>VLOOKUP($A12,'YTD Raw Data'!$B:$Q,5,FALSE)</f>
        <v>58.951889419598601</v>
      </c>
      <c r="C12" s="59">
        <f>VLOOKUP($A12,'YTD Raw Data'!$B:$Q,6,FALSE)</f>
        <v>46.421996549532999</v>
      </c>
      <c r="D12" s="60">
        <f>VLOOKUP($A12,'YTD Raw Data'!$B:$Q,7,FALSE)</f>
        <v>80.923132294782107</v>
      </c>
      <c r="E12" s="60">
        <f>VLOOKUP($A12,'YTD Raw Data'!$B:$Q,8,FALSE)</f>
        <v>73.875590730057795</v>
      </c>
      <c r="F12" s="60">
        <f>VLOOKUP($A12,'YTD Raw Data'!$B:$Q,9,FALSE)</f>
        <v>47.705715465295398</v>
      </c>
      <c r="G12" s="60">
        <f>VLOOKUP($A12,'YTD Raw Data'!$B:$Q,10,FALSE)</f>
        <v>34.294524179654502</v>
      </c>
      <c r="H12" s="59">
        <f>VLOOKUP($A12,'YTD Raw Data'!$B:$Q,11,FALSE)</f>
        <v>26.991283877021299</v>
      </c>
      <c r="I12" s="59">
        <f>VLOOKUP($A12,'YTD Raw Data'!$B:$Q,12,FALSE)</f>
        <v>9.5397430938672301</v>
      </c>
      <c r="J12" s="59">
        <f>VLOOKUP($A12,'YTD Raw Data'!$B:$Q,13,FALSE)</f>
        <v>39.105926110492803</v>
      </c>
      <c r="K12" s="59">
        <f>VLOOKUP($A12,'YTD Raw Data'!$B:$Q,14,FALSE)</f>
        <v>46.2377408130316</v>
      </c>
      <c r="L12" s="59">
        <f>VLOOKUP($A12,'YTD Raw Data'!$B:$Q,15,FALSE)</f>
        <v>5.1268949511711899</v>
      </c>
      <c r="M12" s="64">
        <f>VLOOKUP($A12,'YTD Raw Data'!$B:$Q,16,FALSE)</f>
        <v>33.501993598539798</v>
      </c>
    </row>
    <row r="13" spans="1:13" x14ac:dyDescent="0.35">
      <c r="A13" s="26" t="s">
        <v>26</v>
      </c>
      <c r="B13" s="63">
        <f>VLOOKUP($A13,'YTD Raw Data'!$B:$Q,5,FALSE)</f>
        <v>50.968145307924402</v>
      </c>
      <c r="C13" s="59">
        <f>VLOOKUP($A13,'YTD Raw Data'!$B:$Q,6,FALSE)</f>
        <v>38.363506870480499</v>
      </c>
      <c r="D13" s="60">
        <f>VLOOKUP($A13,'YTD Raw Data'!$B:$Q,7,FALSE)</f>
        <v>87.539387525191202</v>
      </c>
      <c r="E13" s="60">
        <f>VLOOKUP($A13,'YTD Raw Data'!$B:$Q,8,FALSE)</f>
        <v>98.578864325744803</v>
      </c>
      <c r="F13" s="60">
        <f>VLOOKUP($A13,'YTD Raw Data'!$B:$Q,9,FALSE)</f>
        <v>44.617202235506497</v>
      </c>
      <c r="G13" s="60">
        <f>VLOOKUP($A13,'YTD Raw Data'!$B:$Q,10,FALSE)</f>
        <v>37.818309388448803</v>
      </c>
      <c r="H13" s="59">
        <f>VLOOKUP($A13,'YTD Raw Data'!$B:$Q,11,FALSE)</f>
        <v>32.855803511390299</v>
      </c>
      <c r="I13" s="59">
        <f>VLOOKUP($A13,'YTD Raw Data'!$B:$Q,12,FALSE)</f>
        <v>-11.1986244476044</v>
      </c>
      <c r="J13" s="59">
        <f>VLOOKUP($A13,'YTD Raw Data'!$B:$Q,13,FALSE)</f>
        <v>17.977781019302402</v>
      </c>
      <c r="K13" s="59">
        <f>VLOOKUP($A13,'YTD Raw Data'!$B:$Q,14,FALSE)</f>
        <v>19.798678048407101</v>
      </c>
      <c r="L13" s="59">
        <f>VLOOKUP($A13,'YTD Raw Data'!$B:$Q,15,FALSE)</f>
        <v>1.5434236967100901</v>
      </c>
      <c r="M13" s="64">
        <f>VLOOKUP($A13,'YTD Raw Data'!$B:$Q,16,FALSE)</f>
        <v>34.906331465239703</v>
      </c>
    </row>
    <row r="14" spans="1:13" x14ac:dyDescent="0.35">
      <c r="B14" s="25"/>
      <c r="C14" s="61"/>
      <c r="D14" s="62"/>
      <c r="E14" s="62"/>
      <c r="F14" s="62"/>
      <c r="G14" s="62"/>
      <c r="H14" s="61"/>
      <c r="I14" s="61"/>
      <c r="J14" s="61"/>
      <c r="K14" s="61"/>
      <c r="L14" s="61"/>
      <c r="M14" s="65"/>
    </row>
    <row r="15" spans="1:13" x14ac:dyDescent="0.35">
      <c r="A15" s="27" t="s">
        <v>16</v>
      </c>
      <c r="B15" s="63">
        <f>VLOOKUP($A15,'YTD Raw Data'!$B:$Q,5,FALSE)</f>
        <v>63.701121280821098</v>
      </c>
      <c r="C15" s="59">
        <f>VLOOKUP($A15,'YTD Raw Data'!$B:$Q,6,FALSE)</f>
        <v>49.0812486391712</v>
      </c>
      <c r="D15" s="60">
        <f>VLOOKUP($A15,'YTD Raw Data'!$B:$Q,7,FALSE)</f>
        <v>121.855543944025</v>
      </c>
      <c r="E15" s="60">
        <f>VLOOKUP($A15,'YTD Raw Data'!$B:$Q,8,FALSE)</f>
        <v>92.110487207752897</v>
      </c>
      <c r="F15" s="60">
        <f>VLOOKUP($A15,'YTD Raw Data'!$B:$Q,9,FALSE)</f>
        <v>77.623347835188198</v>
      </c>
      <c r="G15" s="60">
        <f>VLOOKUP($A15,'YTD Raw Data'!$B:$Q,10,FALSE)</f>
        <v>45.208977249189203</v>
      </c>
      <c r="H15" s="59">
        <f>VLOOKUP($A15,'YTD Raw Data'!$B:$Q,11,FALSE)</f>
        <v>29.7870837580565</v>
      </c>
      <c r="I15" s="59">
        <f>VLOOKUP($A15,'YTD Raw Data'!$B:$Q,12,FALSE)</f>
        <v>32.292801436587403</v>
      </c>
      <c r="J15" s="59">
        <f>VLOOKUP($A15,'YTD Raw Data'!$B:$Q,13,FALSE)</f>
        <v>71.698969006383095</v>
      </c>
      <c r="K15" s="59">
        <f>VLOOKUP($A15,'YTD Raw Data'!$B:$Q,14,FALSE)</f>
        <v>77.059251718357501</v>
      </c>
      <c r="L15" s="59">
        <f>VLOOKUP($A15,'YTD Raw Data'!$B:$Q,15,FALSE)</f>
        <v>3.1219073375886599</v>
      </c>
      <c r="M15" s="64">
        <f>VLOOKUP($A15,'YTD Raw Data'!$B:$Q,16,FALSE)</f>
        <v>33.838916249141597</v>
      </c>
    </row>
    <row r="16" spans="1:13" x14ac:dyDescent="0.35">
      <c r="A16" s="26" t="s">
        <v>31</v>
      </c>
      <c r="B16" s="63">
        <f>VLOOKUP($A16,'YTD Raw Data'!$B:$Q,5,FALSE)</f>
        <v>76.521501608352594</v>
      </c>
      <c r="C16" s="59">
        <f>VLOOKUP($A16,'YTD Raw Data'!$B:$Q,6,FALSE)</f>
        <v>62.3175381557771</v>
      </c>
      <c r="D16" s="60">
        <f>VLOOKUP($A16,'YTD Raw Data'!$B:$Q,7,FALSE)</f>
        <v>87.185269684222703</v>
      </c>
      <c r="E16" s="60">
        <f>VLOOKUP($A16,'YTD Raw Data'!$B:$Q,8,FALSE)</f>
        <v>72.571432797288594</v>
      </c>
      <c r="F16" s="60">
        <f>VLOOKUP($A16,'YTD Raw Data'!$B:$Q,9,FALSE)</f>
        <v>66.715477543659105</v>
      </c>
      <c r="G16" s="60">
        <f>VLOOKUP($A16,'YTD Raw Data'!$B:$Q,10,FALSE)</f>
        <v>45.224730323644501</v>
      </c>
      <c r="H16" s="59">
        <f>VLOOKUP($A16,'YTD Raw Data'!$B:$Q,11,FALSE)</f>
        <v>22.792882827093401</v>
      </c>
      <c r="I16" s="59">
        <f>VLOOKUP($A16,'YTD Raw Data'!$B:$Q,12,FALSE)</f>
        <v>20.137175640109501</v>
      </c>
      <c r="J16" s="59">
        <f>VLOOKUP($A16,'YTD Raw Data'!$B:$Q,13,FALSE)</f>
        <v>47.519901315539201</v>
      </c>
      <c r="K16" s="59">
        <f>VLOOKUP($A16,'YTD Raw Data'!$B:$Q,14,FALSE)</f>
        <v>47.781221282009099</v>
      </c>
      <c r="L16" s="59">
        <f>VLOOKUP($A16,'YTD Raw Data'!$B:$Q,15,FALSE)</f>
        <v>0.17714217820070999</v>
      </c>
      <c r="M16" s="64">
        <f>VLOOKUP($A16,'YTD Raw Data'!$B:$Q,16,FALSE)</f>
        <v>23.010400814408801</v>
      </c>
    </row>
    <row r="17" spans="1:13" x14ac:dyDescent="0.35">
      <c r="A17" s="26" t="s">
        <v>30</v>
      </c>
      <c r="B17" s="63">
        <f>VLOOKUP($A17,'YTD Raw Data'!$B:$Q,5,FALSE)</f>
        <v>65.968864879509297</v>
      </c>
      <c r="C17" s="59">
        <f>VLOOKUP($A17,'YTD Raw Data'!$B:$Q,6,FALSE)</f>
        <v>57.0506300666557</v>
      </c>
      <c r="D17" s="60">
        <f>VLOOKUP($A17,'YTD Raw Data'!$B:$Q,7,FALSE)</f>
        <v>77.472474263182306</v>
      </c>
      <c r="E17" s="60">
        <f>VLOOKUP($A17,'YTD Raw Data'!$B:$Q,8,FALSE)</f>
        <v>64.132016054194494</v>
      </c>
      <c r="F17" s="60">
        <f>VLOOKUP($A17,'YTD Raw Data'!$B:$Q,9,FALSE)</f>
        <v>51.107711865491403</v>
      </c>
      <c r="G17" s="60">
        <f>VLOOKUP($A17,'YTD Raw Data'!$B:$Q,10,FALSE)</f>
        <v>36.587719233366698</v>
      </c>
      <c r="H17" s="59">
        <f>VLOOKUP($A17,'YTD Raw Data'!$B:$Q,11,FALSE)</f>
        <v>15.632140788688799</v>
      </c>
      <c r="I17" s="59">
        <f>VLOOKUP($A17,'YTD Raw Data'!$B:$Q,12,FALSE)</f>
        <v>20.801557521152102</v>
      </c>
      <c r="J17" s="59">
        <f>VLOOKUP($A17,'YTD Raw Data'!$B:$Q,13,FALSE)</f>
        <v>39.685427067787501</v>
      </c>
      <c r="K17" s="59">
        <f>VLOOKUP($A17,'YTD Raw Data'!$B:$Q,14,FALSE)</f>
        <v>38.567286035448497</v>
      </c>
      <c r="L17" s="59">
        <f>VLOOKUP($A17,'YTD Raw Data'!$B:$Q,15,FALSE)</f>
        <v>-0.80047078339561695</v>
      </c>
      <c r="M17" s="64">
        <f>VLOOKUP($A17,'YTD Raw Data'!$B:$Q,16,FALSE)</f>
        <v>14.7065392854604</v>
      </c>
    </row>
    <row r="18" spans="1:13" x14ac:dyDescent="0.35">
      <c r="A18" s="26" t="s">
        <v>29</v>
      </c>
      <c r="B18" s="63">
        <f>VLOOKUP($A18,'YTD Raw Data'!$B:$Q,5,FALSE)</f>
        <v>68.139770102967404</v>
      </c>
      <c r="C18" s="59">
        <f>VLOOKUP($A18,'YTD Raw Data'!$B:$Q,6,FALSE)</f>
        <v>52.453175174557401</v>
      </c>
      <c r="D18" s="60">
        <f>VLOOKUP($A18,'YTD Raw Data'!$B:$Q,7,FALSE)</f>
        <v>101.168930843252</v>
      </c>
      <c r="E18" s="60">
        <f>VLOOKUP($A18,'YTD Raw Data'!$B:$Q,8,FALSE)</f>
        <v>85.843861782446794</v>
      </c>
      <c r="F18" s="60">
        <f>VLOOKUP($A18,'YTD Raw Data'!$B:$Q,9,FALSE)</f>
        <v>68.936276892222693</v>
      </c>
      <c r="G18" s="60">
        <f>VLOOKUP($A18,'YTD Raw Data'!$B:$Q,10,FALSE)</f>
        <v>45.027831197351802</v>
      </c>
      <c r="H18" s="59">
        <f>VLOOKUP($A18,'YTD Raw Data'!$B:$Q,11,FALSE)</f>
        <v>29.905901551635299</v>
      </c>
      <c r="I18" s="59">
        <f>VLOOKUP($A18,'YTD Raw Data'!$B:$Q,12,FALSE)</f>
        <v>17.852259605519901</v>
      </c>
      <c r="J18" s="59">
        <f>VLOOKUP($A18,'YTD Raw Data'!$B:$Q,13,FALSE)</f>
        <v>53.097040339524497</v>
      </c>
      <c r="K18" s="59">
        <f>VLOOKUP($A18,'YTD Raw Data'!$B:$Q,14,FALSE)</f>
        <v>61.212458892542202</v>
      </c>
      <c r="L18" s="59">
        <f>VLOOKUP($A18,'YTD Raw Data'!$B:$Q,15,FALSE)</f>
        <v>5.3008330762110401</v>
      </c>
      <c r="M18" s="64">
        <f>VLOOKUP($A18,'YTD Raw Data'!$B:$Q,16,FALSE)</f>
        <v>36.7919965490346</v>
      </c>
    </row>
    <row r="19" spans="1:13" x14ac:dyDescent="0.35">
      <c r="A19" s="26" t="s">
        <v>28</v>
      </c>
      <c r="B19" s="63">
        <f>VLOOKUP($A19,'YTD Raw Data'!$B:$Q,5,FALSE)</f>
        <v>65.934301029260894</v>
      </c>
      <c r="C19" s="59">
        <f>VLOOKUP($A19,'YTD Raw Data'!$B:$Q,6,FALSE)</f>
        <v>50.608638170222498</v>
      </c>
      <c r="D19" s="60">
        <f>VLOOKUP($A19,'YTD Raw Data'!$B:$Q,7,FALSE)</f>
        <v>172.55424890155899</v>
      </c>
      <c r="E19" s="60">
        <f>VLOOKUP($A19,'YTD Raw Data'!$B:$Q,8,FALSE)</f>
        <v>128.239805674656</v>
      </c>
      <c r="F19" s="60">
        <f>VLOOKUP($A19,'YTD Raw Data'!$B:$Q,9,FALSE)</f>
        <v>113.77243790953401</v>
      </c>
      <c r="G19" s="60">
        <f>VLOOKUP($A19,'YTD Raw Data'!$B:$Q,10,FALSE)</f>
        <v>64.900419244083295</v>
      </c>
      <c r="H19" s="59">
        <f>VLOOKUP($A19,'YTD Raw Data'!$B:$Q,11,FALSE)</f>
        <v>30.282701556778498</v>
      </c>
      <c r="I19" s="59">
        <f>VLOOKUP($A19,'YTD Raw Data'!$B:$Q,12,FALSE)</f>
        <v>34.555918884756203</v>
      </c>
      <c r="J19" s="59">
        <f>VLOOKUP($A19,'YTD Raw Data'!$B:$Q,13,FALSE)</f>
        <v>75.303086227607906</v>
      </c>
      <c r="K19" s="59">
        <f>VLOOKUP($A19,'YTD Raw Data'!$B:$Q,14,FALSE)</f>
        <v>83.112246975377602</v>
      </c>
      <c r="L19" s="59">
        <f>VLOOKUP($A19,'YTD Raw Data'!$B:$Q,15,FALSE)</f>
        <v>4.4546624453778998</v>
      </c>
      <c r="M19" s="64">
        <f>VLOOKUP($A19,'YTD Raw Data'!$B:$Q,16,FALSE)</f>
        <v>36.0863561358521</v>
      </c>
    </row>
    <row r="20" spans="1:13" x14ac:dyDescent="0.35">
      <c r="A20" s="26" t="s">
        <v>27</v>
      </c>
      <c r="B20" s="63">
        <f>VLOOKUP($A20,'YTD Raw Data'!$B:$Q,5,FALSE)</f>
        <v>43.908456715353601</v>
      </c>
      <c r="C20" s="59">
        <f>VLOOKUP($A20,'YTD Raw Data'!$B:$Q,6,FALSE)</f>
        <v>24.097856244598798</v>
      </c>
      <c r="D20" s="60">
        <f>VLOOKUP($A20,'YTD Raw Data'!$B:$Q,7,FALSE)</f>
        <v>139.38375587332499</v>
      </c>
      <c r="E20" s="60">
        <f>VLOOKUP($A20,'YTD Raw Data'!$B:$Q,8,FALSE)</f>
        <v>91.942173304222194</v>
      </c>
      <c r="F20" s="60">
        <f>VLOOKUP($A20,'YTD Raw Data'!$B:$Q,9,FALSE)</f>
        <v>61.2012561158732</v>
      </c>
      <c r="G20" s="60">
        <f>VLOOKUP($A20,'YTD Raw Data'!$B:$Q,10,FALSE)</f>
        <v>22.1560927510113</v>
      </c>
      <c r="H20" s="59">
        <f>VLOOKUP($A20,'YTD Raw Data'!$B:$Q,11,FALSE)</f>
        <v>82.208974398687701</v>
      </c>
      <c r="I20" s="59">
        <f>VLOOKUP($A20,'YTD Raw Data'!$B:$Q,12,FALSE)</f>
        <v>51.599370413103202</v>
      </c>
      <c r="J20" s="59">
        <f>VLOOKUP($A20,'YTD Raw Data'!$B:$Q,13,FALSE)</f>
        <v>176.22765802458301</v>
      </c>
      <c r="K20" s="59">
        <f>VLOOKUP($A20,'YTD Raw Data'!$B:$Q,14,FALSE)</f>
        <v>192.39087369698501</v>
      </c>
      <c r="L20" s="59">
        <f>VLOOKUP($A20,'YTD Raw Data'!$B:$Q,15,FALSE)</f>
        <v>5.8514110382689601</v>
      </c>
      <c r="M20" s="64">
        <f>VLOOKUP($A20,'YTD Raw Data'!$B:$Q,16,FALSE)</f>
        <v>92.870770439369196</v>
      </c>
    </row>
    <row r="21" spans="1:13" x14ac:dyDescent="0.35">
      <c r="B21" s="25"/>
      <c r="C21" s="61"/>
      <c r="D21" s="62"/>
      <c r="E21" s="62"/>
      <c r="F21" s="62"/>
      <c r="G21" s="62"/>
      <c r="H21" s="61"/>
      <c r="I21" s="61"/>
      <c r="J21" s="61"/>
      <c r="K21" s="61"/>
      <c r="L21" s="61"/>
      <c r="M21" s="65"/>
    </row>
    <row r="22" spans="1:13" x14ac:dyDescent="0.35">
      <c r="A22" s="24" t="s">
        <v>18</v>
      </c>
      <c r="B22" s="63">
        <f>VLOOKUP($A22,'YTD Raw Data'!$B:$Q,5,FALSE)</f>
        <v>55.168329058617402</v>
      </c>
      <c r="C22" s="59">
        <f>VLOOKUP($A22,'YTD Raw Data'!$B:$Q,6,FALSE)</f>
        <v>40.622313983644098</v>
      </c>
      <c r="D22" s="60">
        <f>VLOOKUP($A22,'YTD Raw Data'!$B:$Q,7,FALSE)</f>
        <v>96.9790365827279</v>
      </c>
      <c r="E22" s="60">
        <f>VLOOKUP($A22,'YTD Raw Data'!$B:$Q,8,FALSE)</f>
        <v>84.756533708794095</v>
      </c>
      <c r="F22" s="60">
        <f>VLOOKUP($A22,'YTD Raw Data'!$B:$Q,9,FALSE)</f>
        <v>53.501714019836299</v>
      </c>
      <c r="G22" s="60">
        <f>VLOOKUP($A22,'YTD Raw Data'!$B:$Q,10,FALSE)</f>
        <v>34.430065244839497</v>
      </c>
      <c r="H22" s="59">
        <f>VLOOKUP($A22,'YTD Raw Data'!$B:$Q,11,FALSE)</f>
        <v>35.807943094600503</v>
      </c>
      <c r="I22" s="59">
        <f>VLOOKUP($A22,'YTD Raw Data'!$B:$Q,12,FALSE)</f>
        <v>14.420720549907999</v>
      </c>
      <c r="J22" s="59">
        <f>VLOOKUP($A22,'YTD Raw Data'!$B:$Q,13,FALSE)</f>
        <v>55.392427052850898</v>
      </c>
      <c r="K22" s="59">
        <f>VLOOKUP($A22,'YTD Raw Data'!$B:$Q,14,FALSE)</f>
        <v>61.2183123595346</v>
      </c>
      <c r="L22" s="59">
        <f>VLOOKUP($A22,'YTD Raw Data'!$B:$Q,15,FALSE)</f>
        <v>3.7491436469437298</v>
      </c>
      <c r="M22" s="64">
        <f>VLOOKUP($A22,'YTD Raw Data'!$B:$Q,16,FALSE)</f>
        <v>40.899577965176697</v>
      </c>
    </row>
    <row r="23" spans="1:13" x14ac:dyDescent="0.35">
      <c r="A23" s="26" t="s">
        <v>48</v>
      </c>
      <c r="B23" s="63">
        <f>VLOOKUP($A23,'YTD Raw Data'!$B:$Q,5,FALSE)</f>
        <v>53.864843250925702</v>
      </c>
      <c r="C23" s="59">
        <f>VLOOKUP($A23,'YTD Raw Data'!$B:$Q,6,FALSE)</f>
        <v>39.855703797447099</v>
      </c>
      <c r="D23" s="60">
        <f>VLOOKUP($A23,'YTD Raw Data'!$B:$Q,7,FALSE)</f>
        <v>98.809884091360701</v>
      </c>
      <c r="E23" s="60">
        <f>VLOOKUP($A23,'YTD Raw Data'!$B:$Q,8,FALSE)</f>
        <v>86.293757711237504</v>
      </c>
      <c r="F23" s="60">
        <f>VLOOKUP($A23,'YTD Raw Data'!$B:$Q,9,FALSE)</f>
        <v>53.2237891822328</v>
      </c>
      <c r="G23" s="60">
        <f>VLOOKUP($A23,'YTD Raw Data'!$B:$Q,10,FALSE)</f>
        <v>34.392984469077497</v>
      </c>
      <c r="H23" s="59">
        <f>VLOOKUP($A23,'YTD Raw Data'!$B:$Q,11,FALSE)</f>
        <v>35.149647650622697</v>
      </c>
      <c r="I23" s="59">
        <f>VLOOKUP($A23,'YTD Raw Data'!$B:$Q,12,FALSE)</f>
        <v>14.504092430423</v>
      </c>
      <c r="J23" s="59">
        <f>VLOOKUP($A23,'YTD Raw Data'!$B:$Q,13,FALSE)</f>
        <v>54.751877465260101</v>
      </c>
      <c r="K23" s="59">
        <f>VLOOKUP($A23,'YTD Raw Data'!$B:$Q,14,FALSE)</f>
        <v>61.057924950362498</v>
      </c>
      <c r="L23" s="59">
        <f>VLOOKUP($A23,'YTD Raw Data'!$B:$Q,15,FALSE)</f>
        <v>4.0749408591298097</v>
      </c>
      <c r="M23" s="64">
        <f>VLOOKUP($A23,'YTD Raw Data'!$B:$Q,16,FALSE)</f>
        <v>40.656915863707901</v>
      </c>
    </row>
    <row r="24" spans="1:13" x14ac:dyDescent="0.35">
      <c r="A24" s="26" t="s">
        <v>41</v>
      </c>
      <c r="B24" s="63">
        <f>VLOOKUP($A24,'YTD Raw Data'!$B:$Q,5,FALSE)</f>
        <v>54.824856476497999</v>
      </c>
      <c r="C24" s="59">
        <f>VLOOKUP($A24,'YTD Raw Data'!$B:$Q,6,FALSE)</f>
        <v>40.401787597627397</v>
      </c>
      <c r="D24" s="60">
        <f>VLOOKUP($A24,'YTD Raw Data'!$B:$Q,7,FALSE)</f>
        <v>100.032895004601</v>
      </c>
      <c r="E24" s="60">
        <f>VLOOKUP($A24,'YTD Raw Data'!$B:$Q,8,FALSE)</f>
        <v>90.266956833480606</v>
      </c>
      <c r="F24" s="60">
        <f>VLOOKUP($A24,'YTD Raw Data'!$B:$Q,9,FALSE)</f>
        <v>54.8428911155588</v>
      </c>
      <c r="G24" s="60">
        <f>VLOOKUP($A24,'YTD Raw Data'!$B:$Q,10,FALSE)</f>
        <v>36.469464170704804</v>
      </c>
      <c r="H24" s="59">
        <f>VLOOKUP($A24,'YTD Raw Data'!$B:$Q,11,FALSE)</f>
        <v>35.699085947666298</v>
      </c>
      <c r="I24" s="59">
        <f>VLOOKUP($A24,'YTD Raw Data'!$B:$Q,12,FALSE)</f>
        <v>10.818951379004201</v>
      </c>
      <c r="J24" s="59">
        <f>VLOOKUP($A24,'YTD Raw Data'!$B:$Q,13,FALSE)</f>
        <v>50.380304078097502</v>
      </c>
      <c r="K24" s="59">
        <f>VLOOKUP($A24,'YTD Raw Data'!$B:$Q,14,FALSE)</f>
        <v>50.8772563796485</v>
      </c>
      <c r="L24" s="59">
        <f>VLOOKUP($A24,'YTD Raw Data'!$B:$Q,15,FALSE)</f>
        <v>0.33046368977474999</v>
      </c>
      <c r="M24" s="64">
        <f>VLOOKUP($A24,'YTD Raw Data'!$B:$Q,16,FALSE)</f>
        <v>36.147522154079603</v>
      </c>
    </row>
    <row r="25" spans="1:13" x14ac:dyDescent="0.35">
      <c r="A25" s="26" t="s">
        <v>40</v>
      </c>
      <c r="B25" s="63">
        <f>VLOOKUP($A25,'YTD Raw Data'!$B:$Q,5,FALSE)</f>
        <v>51.099113339621397</v>
      </c>
      <c r="C25" s="59">
        <f>VLOOKUP($A25,'YTD Raw Data'!$B:$Q,6,FALSE)</f>
        <v>38.329257620699998</v>
      </c>
      <c r="D25" s="60">
        <f>VLOOKUP($A25,'YTD Raw Data'!$B:$Q,7,FALSE)</f>
        <v>88.614632195963395</v>
      </c>
      <c r="E25" s="60">
        <f>VLOOKUP($A25,'YTD Raw Data'!$B:$Q,8,FALSE)</f>
        <v>81.893504700638502</v>
      </c>
      <c r="F25" s="60">
        <f>VLOOKUP($A25,'YTD Raw Data'!$B:$Q,9,FALSE)</f>
        <v>45.281291341303898</v>
      </c>
      <c r="G25" s="60">
        <f>VLOOKUP($A25,'YTD Raw Data'!$B:$Q,10,FALSE)</f>
        <v>31.389172391327801</v>
      </c>
      <c r="H25" s="59">
        <f>VLOOKUP($A25,'YTD Raw Data'!$B:$Q,11,FALSE)</f>
        <v>33.316209370110002</v>
      </c>
      <c r="I25" s="59">
        <f>VLOOKUP($A25,'YTD Raw Data'!$B:$Q,12,FALSE)</f>
        <v>8.20715576881706</v>
      </c>
      <c r="J25" s="59">
        <f>VLOOKUP($A25,'YTD Raw Data'!$B:$Q,13,FALSE)</f>
        <v>44.257678338197202</v>
      </c>
      <c r="K25" s="59">
        <f>VLOOKUP($A25,'YTD Raw Data'!$B:$Q,14,FALSE)</f>
        <v>52.4517967703244</v>
      </c>
      <c r="L25" s="59">
        <f>VLOOKUP($A25,'YTD Raw Data'!$B:$Q,15,FALSE)</f>
        <v>5.6801956932350199</v>
      </c>
      <c r="M25" s="64">
        <f>VLOOKUP($A25,'YTD Raw Data'!$B:$Q,16,FALSE)</f>
        <v>40.888830953135198</v>
      </c>
    </row>
    <row r="26" spans="1:13" x14ac:dyDescent="0.35">
      <c r="A26" s="26" t="s">
        <v>39</v>
      </c>
      <c r="B26" s="63">
        <f>VLOOKUP($A26,'YTD Raw Data'!$B:$Q,5,FALSE)</f>
        <v>57.870116990675598</v>
      </c>
      <c r="C26" s="59">
        <f>VLOOKUP($A26,'YTD Raw Data'!$B:$Q,6,FALSE)</f>
        <v>44.0371927684157</v>
      </c>
      <c r="D26" s="60">
        <f>VLOOKUP($A26,'YTD Raw Data'!$B:$Q,7,FALSE)</f>
        <v>90.100357879796405</v>
      </c>
      <c r="E26" s="60">
        <f>VLOOKUP($A26,'YTD Raw Data'!$B:$Q,8,FALSE)</f>
        <v>78.288958832781205</v>
      </c>
      <c r="F26" s="60">
        <f>VLOOKUP($A26,'YTD Raw Data'!$B:$Q,9,FALSE)</f>
        <v>52.1411825140556</v>
      </c>
      <c r="G26" s="60">
        <f>VLOOKUP($A26,'YTD Raw Data'!$B:$Q,10,FALSE)</f>
        <v>34.476259717577499</v>
      </c>
      <c r="H26" s="59">
        <f>VLOOKUP($A26,'YTD Raw Data'!$B:$Q,11,FALSE)</f>
        <v>31.4119119604307</v>
      </c>
      <c r="I26" s="59">
        <f>VLOOKUP($A26,'YTD Raw Data'!$B:$Q,12,FALSE)</f>
        <v>15.0869282503084</v>
      </c>
      <c r="J26" s="59">
        <f>VLOOKUP($A26,'YTD Raw Data'!$B:$Q,13,FALSE)</f>
        <v>51.237932830259403</v>
      </c>
      <c r="K26" s="59">
        <f>VLOOKUP($A26,'YTD Raw Data'!$B:$Q,14,FALSE)</f>
        <v>62.798804612432498</v>
      </c>
      <c r="L26" s="59">
        <f>VLOOKUP($A26,'YTD Raw Data'!$B:$Q,15,FALSE)</f>
        <v>7.6441614651982697</v>
      </c>
      <c r="M26" s="64">
        <f>VLOOKUP($A26,'YTD Raw Data'!$B:$Q,16,FALSE)</f>
        <v>41.457250695190197</v>
      </c>
    </row>
    <row r="27" spans="1:13" x14ac:dyDescent="0.35">
      <c r="A27" s="26" t="s">
        <v>36</v>
      </c>
      <c r="B27" s="63">
        <f>VLOOKUP($A27,'YTD Raw Data'!$B:$Q,5,FALSE)</f>
        <v>54.874648577077203</v>
      </c>
      <c r="C27" s="59">
        <f>VLOOKUP($A27,'YTD Raw Data'!$B:$Q,6,FALSE)</f>
        <v>41.375844794648202</v>
      </c>
      <c r="D27" s="60">
        <f>VLOOKUP($A27,'YTD Raw Data'!$B:$Q,7,FALSE)</f>
        <v>82.474421016168407</v>
      </c>
      <c r="E27" s="60">
        <f>VLOOKUP($A27,'YTD Raw Data'!$B:$Q,8,FALSE)</f>
        <v>74.975413568027307</v>
      </c>
      <c r="F27" s="60">
        <f>VLOOKUP($A27,'YTD Raw Data'!$B:$Q,9,FALSE)</f>
        <v>45.257548698601497</v>
      </c>
      <c r="G27" s="60">
        <f>VLOOKUP($A27,'YTD Raw Data'!$B:$Q,10,FALSE)</f>
        <v>31.021710752052599</v>
      </c>
      <c r="H27" s="59">
        <f>VLOOKUP($A27,'YTD Raw Data'!$B:$Q,11,FALSE)</f>
        <v>32.624841497314897</v>
      </c>
      <c r="I27" s="59">
        <f>VLOOKUP($A27,'YTD Raw Data'!$B:$Q,12,FALSE)</f>
        <v>10.0019554294781</v>
      </c>
      <c r="J27" s="59">
        <f>VLOOKUP($A27,'YTD Raw Data'!$B:$Q,13,FALSE)</f>
        <v>45.889919032292497</v>
      </c>
      <c r="K27" s="59">
        <f>VLOOKUP($A27,'YTD Raw Data'!$B:$Q,14,FALSE)</f>
        <v>48.378165946250803</v>
      </c>
      <c r="L27" s="59">
        <f>VLOOKUP($A27,'YTD Raw Data'!$B:$Q,15,FALSE)</f>
        <v>1.70556466852763</v>
      </c>
      <c r="M27" s="64">
        <f>VLOOKUP($A27,'YTD Raw Data'!$B:$Q,16,FALSE)</f>
        <v>34.886843935583897</v>
      </c>
    </row>
    <row r="28" spans="1:13" x14ac:dyDescent="0.35">
      <c r="A28" s="26" t="s">
        <v>37</v>
      </c>
      <c r="B28" s="63">
        <f>VLOOKUP($A28,'YTD Raw Data'!$B:$Q,5,FALSE)</f>
        <v>64.313030031409596</v>
      </c>
      <c r="C28" s="59">
        <f>VLOOKUP($A28,'YTD Raw Data'!$B:$Q,6,FALSE)</f>
        <v>42.2147721229654</v>
      </c>
      <c r="D28" s="60">
        <f>VLOOKUP($A28,'YTD Raw Data'!$B:$Q,7,FALSE)</f>
        <v>122.162453609037</v>
      </c>
      <c r="E28" s="60">
        <f>VLOOKUP($A28,'YTD Raw Data'!$B:$Q,8,FALSE)</f>
        <v>98.938880326046601</v>
      </c>
      <c r="F28" s="60">
        <f>VLOOKUP($A28,'YTD Raw Data'!$B:$Q,9,FALSE)</f>
        <v>78.5663754766869</v>
      </c>
      <c r="G28" s="60">
        <f>VLOOKUP($A28,'YTD Raw Data'!$B:$Q,10,FALSE)</f>
        <v>41.766822870654103</v>
      </c>
      <c r="H28" s="59">
        <f>VLOOKUP($A28,'YTD Raw Data'!$B:$Q,11,FALSE)</f>
        <v>52.347215908391398</v>
      </c>
      <c r="I28" s="59">
        <f>VLOOKUP($A28,'YTD Raw Data'!$B:$Q,12,FALSE)</f>
        <v>23.4726461492778</v>
      </c>
      <c r="J28" s="59">
        <f>VLOOKUP($A28,'YTD Raw Data'!$B:$Q,13,FALSE)</f>
        <v>88.107138816844497</v>
      </c>
      <c r="K28" s="59">
        <f>VLOOKUP($A28,'YTD Raw Data'!$B:$Q,14,FALSE)</f>
        <v>89.473114434864698</v>
      </c>
      <c r="L28" s="59">
        <f>VLOOKUP($A28,'YTD Raw Data'!$B:$Q,15,FALSE)</f>
        <v>0.72616894106834795</v>
      </c>
      <c r="M28" s="64">
        <f>VLOOKUP($A28,'YTD Raw Data'!$B:$Q,16,FALSE)</f>
        <v>53.453514072900497</v>
      </c>
    </row>
    <row r="29" spans="1:13" x14ac:dyDescent="0.35">
      <c r="A29" s="26"/>
      <c r="B29" s="25"/>
      <c r="C29" s="61"/>
      <c r="D29" s="62"/>
      <c r="E29" s="62"/>
      <c r="F29" s="62"/>
      <c r="G29" s="62"/>
      <c r="H29" s="61"/>
      <c r="I29" s="61"/>
      <c r="J29" s="61"/>
      <c r="K29" s="61"/>
      <c r="L29" s="61"/>
      <c r="M29" s="65"/>
    </row>
    <row r="30" spans="1:13" x14ac:dyDescent="0.35">
      <c r="A30" s="24" t="s">
        <v>49</v>
      </c>
      <c r="B30" s="63">
        <f>VLOOKUP($A30,'YTD Raw Data'!$B:$Q,5,FALSE)</f>
        <v>55.272074294867203</v>
      </c>
      <c r="C30" s="59">
        <f>VLOOKUP($A30,'YTD Raw Data'!$B:$Q,6,FALSE)</f>
        <v>40.027592217930298</v>
      </c>
      <c r="D30" s="60">
        <f>VLOOKUP($A30,'YTD Raw Data'!$B:$Q,7,FALSE)</f>
        <v>87.886708536361198</v>
      </c>
      <c r="E30" s="60">
        <f>VLOOKUP($A30,'YTD Raw Data'!$B:$Q,8,FALSE)</f>
        <v>74.310707829180302</v>
      </c>
      <c r="F30" s="60">
        <f>VLOOKUP($A30,'YTD Raw Data'!$B:$Q,9,FALSE)</f>
        <v>48.576806837531002</v>
      </c>
      <c r="G30" s="60">
        <f>VLOOKUP($A30,'YTD Raw Data'!$B:$Q,10,FALSE)</f>
        <v>29.744787104121901</v>
      </c>
      <c r="H30" s="59">
        <f>VLOOKUP($A30,'YTD Raw Data'!$B:$Q,11,FALSE)</f>
        <v>38.0849339973742</v>
      </c>
      <c r="I30" s="59">
        <f>VLOOKUP($A30,'YTD Raw Data'!$B:$Q,12,FALSE)</f>
        <v>18.269238853690201</v>
      </c>
      <c r="J30" s="59">
        <f>VLOOKUP($A30,'YTD Raw Data'!$B:$Q,13,FALSE)</f>
        <v>63.3120004103151</v>
      </c>
      <c r="K30" s="59">
        <f>VLOOKUP($A30,'YTD Raw Data'!$B:$Q,14,FALSE)</f>
        <v>68.043654625075703</v>
      </c>
      <c r="L30" s="59">
        <f>VLOOKUP($A30,'YTD Raw Data'!$B:$Q,15,FALSE)</f>
        <v>2.8973095687227302</v>
      </c>
      <c r="M30" s="64">
        <f>VLOOKUP($A30,'YTD Raw Data'!$B:$Q,16,FALSE)</f>
        <v>42.085682003044603</v>
      </c>
    </row>
    <row r="31" spans="1:13" x14ac:dyDescent="0.35">
      <c r="A31" s="24"/>
      <c r="B31" s="25"/>
      <c r="C31" s="61"/>
      <c r="D31" s="62"/>
      <c r="E31" s="62"/>
      <c r="F31" s="62"/>
      <c r="G31" s="62"/>
      <c r="H31" s="61"/>
      <c r="I31" s="61"/>
      <c r="J31" s="61"/>
      <c r="K31" s="61"/>
      <c r="L31" s="61"/>
      <c r="M31" s="65"/>
    </row>
    <row r="32" spans="1:13" x14ac:dyDescent="0.35">
      <c r="A32" s="24" t="s">
        <v>50</v>
      </c>
      <c r="B32" s="63">
        <f>VLOOKUP($A32,'YTD Raw Data'!$B:$Q,5,FALSE)</f>
        <v>61.8160054596039</v>
      </c>
      <c r="C32" s="59">
        <f>VLOOKUP($A32,'YTD Raw Data'!$B:$Q,6,FALSE)</f>
        <v>47.002598588294397</v>
      </c>
      <c r="D32" s="60">
        <f>VLOOKUP($A32,'YTD Raw Data'!$B:$Q,7,FALSE)</f>
        <v>87.397614412251997</v>
      </c>
      <c r="E32" s="60">
        <f>VLOOKUP($A32,'YTD Raw Data'!$B:$Q,8,FALSE)</f>
        <v>79.684290533958105</v>
      </c>
      <c r="F32" s="60">
        <f>VLOOKUP($A32,'YTD Raw Data'!$B:$Q,9,FALSE)</f>
        <v>54.025714096641302</v>
      </c>
      <c r="G32" s="60">
        <f>VLOOKUP($A32,'YTD Raw Data'!$B:$Q,10,FALSE)</f>
        <v>37.453687217606699</v>
      </c>
      <c r="H32" s="59">
        <f>VLOOKUP($A32,'YTD Raw Data'!$B:$Q,11,FALSE)</f>
        <v>31.5161444605715</v>
      </c>
      <c r="I32" s="59">
        <f>VLOOKUP($A32,'YTD Raw Data'!$B:$Q,12,FALSE)</f>
        <v>9.6798551215145192</v>
      </c>
      <c r="J32" s="59">
        <f>VLOOKUP($A32,'YTD Raw Data'!$B:$Q,13,FALSE)</f>
        <v>44.246716705756597</v>
      </c>
      <c r="K32" s="59">
        <f>VLOOKUP($A32,'YTD Raw Data'!$B:$Q,14,FALSE)</f>
        <v>52.720071958127399</v>
      </c>
      <c r="L32" s="59">
        <f>VLOOKUP($A32,'YTD Raw Data'!$B:$Q,15,FALSE)</f>
        <v>5.8742101351639402</v>
      </c>
      <c r="M32" s="64">
        <f>VLOOKUP($A32,'YTD Raw Data'!$B:$Q,16,FALSE)</f>
        <v>39.241679147851301</v>
      </c>
    </row>
    <row r="33" spans="1:13" x14ac:dyDescent="0.35">
      <c r="A33" s="26" t="s">
        <v>35</v>
      </c>
      <c r="B33" s="63">
        <f>VLOOKUP($A33,'YTD Raw Data'!$B:$Q,5,FALSE)</f>
        <v>71.128619641849099</v>
      </c>
      <c r="C33" s="59">
        <f>VLOOKUP($A33,'YTD Raw Data'!$B:$Q,6,FALSE)</f>
        <v>51.935266076068402</v>
      </c>
      <c r="D33" s="60">
        <f>VLOOKUP($A33,'YTD Raw Data'!$B:$Q,7,FALSE)</f>
        <v>74.696571311305604</v>
      </c>
      <c r="E33" s="60">
        <f>VLOOKUP($A33,'YTD Raw Data'!$B:$Q,8,FALSE)</f>
        <v>66.812181226422496</v>
      </c>
      <c r="F33" s="60">
        <f>VLOOKUP($A33,'YTD Raw Data'!$B:$Q,9,FALSE)</f>
        <v>53.130640093521102</v>
      </c>
      <c r="G33" s="60">
        <f>VLOOKUP($A33,'YTD Raw Data'!$B:$Q,10,FALSE)</f>
        <v>34.699084091167599</v>
      </c>
      <c r="H33" s="59">
        <f>VLOOKUP($A33,'YTD Raw Data'!$B:$Q,11,FALSE)</f>
        <v>36.956301596045499</v>
      </c>
      <c r="I33" s="59">
        <f>VLOOKUP($A33,'YTD Raw Data'!$B:$Q,12,FALSE)</f>
        <v>11.8008272446058</v>
      </c>
      <c r="J33" s="59">
        <f>VLOOKUP($A33,'YTD Raw Data'!$B:$Q,13,FALSE)</f>
        <v>53.1182781479962</v>
      </c>
      <c r="K33" s="59">
        <f>VLOOKUP($A33,'YTD Raw Data'!$B:$Q,14,FALSE)</f>
        <v>56.500369788002303</v>
      </c>
      <c r="L33" s="59">
        <f>VLOOKUP($A33,'YTD Raw Data'!$B:$Q,15,FALSE)</f>
        <v>2.2088098696728502</v>
      </c>
      <c r="M33" s="64">
        <f>VLOOKUP($A33,'YTD Raw Data'!$B:$Q,16,FALSE)</f>
        <v>39.981405902837899</v>
      </c>
    </row>
    <row r="34" spans="1:13" x14ac:dyDescent="0.35">
      <c r="A34" s="26" t="s">
        <v>32</v>
      </c>
      <c r="B34" s="63">
        <f>VLOOKUP($A34,'YTD Raw Data'!$B:$Q,5,FALSE)</f>
        <v>52.720101869555997</v>
      </c>
      <c r="C34" s="59">
        <f>VLOOKUP($A34,'YTD Raw Data'!$B:$Q,6,FALSE)</f>
        <v>41.497646879923401</v>
      </c>
      <c r="D34" s="60">
        <f>VLOOKUP($A34,'YTD Raw Data'!$B:$Q,7,FALSE)</f>
        <v>113.088224788766</v>
      </c>
      <c r="E34" s="60">
        <f>VLOOKUP($A34,'YTD Raw Data'!$B:$Q,8,FALSE)</f>
        <v>104.906913902136</v>
      </c>
      <c r="F34" s="60">
        <f>VLOOKUP($A34,'YTD Raw Data'!$B:$Q,9,FALSE)</f>
        <v>59.620227311110099</v>
      </c>
      <c r="G34" s="60">
        <f>VLOOKUP($A34,'YTD Raw Data'!$B:$Q,10,FALSE)</f>
        <v>43.533900683733897</v>
      </c>
      <c r="H34" s="59">
        <f>VLOOKUP($A34,'YTD Raw Data'!$B:$Q,11,FALSE)</f>
        <v>27.0435936334068</v>
      </c>
      <c r="I34" s="59">
        <f>VLOOKUP($A34,'YTD Raw Data'!$B:$Q,12,FALSE)</f>
        <v>7.7986384141104201</v>
      </c>
      <c r="J34" s="59">
        <f>VLOOKUP($A34,'YTD Raw Data'!$B:$Q,13,FALSE)</f>
        <v>36.951264129168102</v>
      </c>
      <c r="K34" s="59">
        <f>VLOOKUP($A34,'YTD Raw Data'!$B:$Q,14,FALSE)</f>
        <v>47.792078905058801</v>
      </c>
      <c r="L34" s="59">
        <f>VLOOKUP($A34,'YTD Raw Data'!$B:$Q,15,FALSE)</f>
        <v>7.9158194302361302</v>
      </c>
      <c r="M34" s="64">
        <f>VLOOKUP($A34,'YTD Raw Data'!$B:$Q,16,FALSE)</f>
        <v>37.100135103110297</v>
      </c>
    </row>
    <row r="35" spans="1:13" x14ac:dyDescent="0.35">
      <c r="A35" s="26" t="s">
        <v>33</v>
      </c>
      <c r="B35" s="63">
        <f>VLOOKUP($A35,'YTD Raw Data'!$B:$Q,5,FALSE)</f>
        <v>61.354639117815701</v>
      </c>
      <c r="C35" s="59">
        <f>VLOOKUP($A35,'YTD Raw Data'!$B:$Q,6,FALSE)</f>
        <v>45.926855820464198</v>
      </c>
      <c r="D35" s="60">
        <f>VLOOKUP($A35,'YTD Raw Data'!$B:$Q,7,FALSE)</f>
        <v>84.657462698292306</v>
      </c>
      <c r="E35" s="60">
        <f>VLOOKUP($A35,'YTD Raw Data'!$B:$Q,8,FALSE)</f>
        <v>77.468302291178006</v>
      </c>
      <c r="F35" s="60">
        <f>VLOOKUP($A35,'YTD Raw Data'!$B:$Q,9,FALSE)</f>
        <v>51.941280724836702</v>
      </c>
      <c r="G35" s="60">
        <f>VLOOKUP($A35,'YTD Raw Data'!$B:$Q,10,FALSE)</f>
        <v>35.578755499830699</v>
      </c>
      <c r="H35" s="59">
        <f>VLOOKUP($A35,'YTD Raw Data'!$B:$Q,11,FALSE)</f>
        <v>33.592073791555102</v>
      </c>
      <c r="I35" s="59">
        <f>VLOOKUP($A35,'YTD Raw Data'!$B:$Q,12,FALSE)</f>
        <v>9.2801316080124607</v>
      </c>
      <c r="J35" s="59">
        <f>VLOOKUP($A35,'YTD Raw Data'!$B:$Q,13,FALSE)</f>
        <v>45.989594057284499</v>
      </c>
      <c r="K35" s="59">
        <f>VLOOKUP($A35,'YTD Raw Data'!$B:$Q,14,FALSE)</f>
        <v>56.683202842124501</v>
      </c>
      <c r="L35" s="59">
        <f>VLOOKUP($A35,'YTD Raw Data'!$B:$Q,15,FALSE)</f>
        <v>7.3249116513358503</v>
      </c>
      <c r="M35" s="64">
        <f>VLOOKUP($A35,'YTD Raw Data'!$B:$Q,16,FALSE)</f>
        <v>43.377575169973902</v>
      </c>
    </row>
    <row r="36" spans="1:13" x14ac:dyDescent="0.35">
      <c r="A36" s="26" t="s">
        <v>34</v>
      </c>
      <c r="B36" s="63">
        <f>VLOOKUP($A36,'YTD Raw Data'!$B:$Q,5,FALSE)</f>
        <v>63.3630105842646</v>
      </c>
      <c r="C36" s="59">
        <f>VLOOKUP($A36,'YTD Raw Data'!$B:$Q,6,FALSE)</f>
        <v>51.182819501863598</v>
      </c>
      <c r="D36" s="60">
        <f>VLOOKUP($A36,'YTD Raw Data'!$B:$Q,7,FALSE)</f>
        <v>82.446046773711501</v>
      </c>
      <c r="E36" s="60">
        <f>VLOOKUP($A36,'YTD Raw Data'!$B:$Q,8,FALSE)</f>
        <v>73.730220803696099</v>
      </c>
      <c r="F36" s="60">
        <f>VLOOKUP($A36,'YTD Raw Data'!$B:$Q,9,FALSE)</f>
        <v>52.2402973435346</v>
      </c>
      <c r="G36" s="60">
        <f>VLOOKUP($A36,'YTD Raw Data'!$B:$Q,10,FALSE)</f>
        <v>37.737205832281298</v>
      </c>
      <c r="H36" s="59">
        <f>VLOOKUP($A36,'YTD Raw Data'!$B:$Q,11,FALSE)</f>
        <v>23.7974210896244</v>
      </c>
      <c r="I36" s="59">
        <f>VLOOKUP($A36,'YTD Raw Data'!$B:$Q,12,FALSE)</f>
        <v>11.8212394795629</v>
      </c>
      <c r="J36" s="59">
        <f>VLOOKUP($A36,'YTD Raw Data'!$B:$Q,13,FALSE)</f>
        <v>38.4318107061519</v>
      </c>
      <c r="K36" s="59">
        <f>VLOOKUP($A36,'YTD Raw Data'!$B:$Q,14,FALSE)</f>
        <v>44.352575600796598</v>
      </c>
      <c r="L36" s="59">
        <f>VLOOKUP($A36,'YTD Raw Data'!$B:$Q,15,FALSE)</f>
        <v>4.2770262589519099</v>
      </c>
      <c r="M36" s="64">
        <f>VLOOKUP($A36,'YTD Raw Data'!$B:$Q,16,FALSE)</f>
        <v>29.092269297532901</v>
      </c>
    </row>
    <row r="37" spans="1:13" x14ac:dyDescent="0.35">
      <c r="A37" s="26"/>
      <c r="B37" s="25"/>
      <c r="C37" s="61"/>
      <c r="D37" s="62"/>
      <c r="E37" s="62"/>
      <c r="F37" s="62"/>
      <c r="G37" s="62"/>
      <c r="H37" s="61"/>
      <c r="I37" s="61"/>
      <c r="J37" s="61"/>
      <c r="K37" s="61"/>
      <c r="L37" s="61"/>
      <c r="M37" s="65"/>
    </row>
    <row r="38" spans="1:13" x14ac:dyDescent="0.35">
      <c r="A38" s="24" t="s">
        <v>51</v>
      </c>
      <c r="B38" s="25"/>
      <c r="C38" s="61"/>
      <c r="D38" s="62"/>
      <c r="E38" s="62"/>
      <c r="F38" s="62"/>
      <c r="G38" s="62"/>
      <c r="H38" s="61"/>
      <c r="I38" s="61"/>
      <c r="J38" s="61"/>
      <c r="K38" s="61"/>
      <c r="L38" s="61"/>
      <c r="M38" s="65"/>
    </row>
    <row r="39" spans="1:13" x14ac:dyDescent="0.35">
      <c r="A39" s="26" t="s">
        <v>52</v>
      </c>
      <c r="B39" s="63">
        <f>VLOOKUP($A39,'YTD Raw Data'!$B:$Q,5,FALSE)</f>
        <v>61.200726201092102</v>
      </c>
      <c r="C39" s="59">
        <f>VLOOKUP($A39,'YTD Raw Data'!$B:$Q,6,FALSE)</f>
        <v>45.454673495925199</v>
      </c>
      <c r="D39" s="60">
        <f>VLOOKUP($A39,'YTD Raw Data'!$B:$Q,7,FALSE)</f>
        <v>93.677661483583606</v>
      </c>
      <c r="E39" s="60">
        <f>VLOOKUP($A39,'YTD Raw Data'!$B:$Q,8,FALSE)</f>
        <v>83.585215362822396</v>
      </c>
      <c r="F39" s="60">
        <f>VLOOKUP($A39,'YTD Raw Data'!$B:$Q,9,FALSE)</f>
        <v>57.3314091161539</v>
      </c>
      <c r="G39" s="60">
        <f>VLOOKUP($A39,'YTD Raw Data'!$B:$Q,10,FALSE)</f>
        <v>37.993386734036797</v>
      </c>
      <c r="H39" s="59">
        <f>VLOOKUP($A39,'YTD Raw Data'!$B:$Q,11,FALSE)</f>
        <v>34.641218370160502</v>
      </c>
      <c r="I39" s="59">
        <f>VLOOKUP($A39,'YTD Raw Data'!$B:$Q,12,FALSE)</f>
        <v>12.0744393335022</v>
      </c>
      <c r="J39" s="59">
        <f>VLOOKUP($A39,'YTD Raw Data'!$B:$Q,13,FALSE)</f>
        <v>50.898390600153803</v>
      </c>
      <c r="K39" s="59">
        <f>VLOOKUP($A39,'YTD Raw Data'!$B:$Q,14,FALSE)</f>
        <v>54.8714149038328</v>
      </c>
      <c r="L39" s="59">
        <f>VLOOKUP($A39,'YTD Raw Data'!$B:$Q,15,FALSE)</f>
        <v>2.6329136367044499</v>
      </c>
      <c r="M39" s="64">
        <f>VLOOKUP($A39,'YTD Raw Data'!$B:$Q,16,FALSE)</f>
        <v>38.1862053692535</v>
      </c>
    </row>
    <row r="40" spans="1:13" x14ac:dyDescent="0.35">
      <c r="A40" s="26" t="s">
        <v>53</v>
      </c>
      <c r="B40" s="63">
        <f>VLOOKUP($A40,'YTD Raw Data'!$B:$Q,5,FALSE)</f>
        <v>61.446131988788501</v>
      </c>
      <c r="C40" s="59">
        <f>VLOOKUP($A40,'YTD Raw Data'!$B:$Q,6,FALSE)</f>
        <v>52.300299634659403</v>
      </c>
      <c r="D40" s="60">
        <f>VLOOKUP($A40,'YTD Raw Data'!$B:$Q,7,FALSE)</f>
        <v>104.474178274555</v>
      </c>
      <c r="E40" s="60">
        <f>VLOOKUP($A40,'YTD Raw Data'!$B:$Q,8,FALSE)</f>
        <v>88.733423924560199</v>
      </c>
      <c r="F40" s="60">
        <f>VLOOKUP($A40,'YTD Raw Data'!$B:$Q,9,FALSE)</f>
        <v>64.1953414767857</v>
      </c>
      <c r="G40" s="60">
        <f>VLOOKUP($A40,'YTD Raw Data'!$B:$Q,10,FALSE)</f>
        <v>46.407846588637597</v>
      </c>
      <c r="H40" s="59">
        <f>VLOOKUP($A40,'YTD Raw Data'!$B:$Q,11,FALSE)</f>
        <v>17.4871509685733</v>
      </c>
      <c r="I40" s="59">
        <f>VLOOKUP($A40,'YTD Raw Data'!$B:$Q,12,FALSE)</f>
        <v>17.739374469960499</v>
      </c>
      <c r="J40" s="59">
        <f>VLOOKUP($A40,'YTD Raw Data'!$B:$Q,13,FALSE)</f>
        <v>38.328636632976497</v>
      </c>
      <c r="K40" s="59">
        <f>VLOOKUP($A40,'YTD Raw Data'!$B:$Q,14,FALSE)</f>
        <v>41.822428338816103</v>
      </c>
      <c r="L40" s="59">
        <f>VLOOKUP($A40,'YTD Raw Data'!$B:$Q,15,FALSE)</f>
        <v>2.5257183117546198</v>
      </c>
      <c r="M40" s="64">
        <f>VLOOKUP($A40,'YTD Raw Data'!$B:$Q,16,FALSE)</f>
        <v>20.4545454545454</v>
      </c>
    </row>
    <row r="41" spans="1:13" x14ac:dyDescent="0.35">
      <c r="A41" s="26" t="s">
        <v>54</v>
      </c>
      <c r="B41" s="63">
        <f>VLOOKUP($A41,'YTD Raw Data'!$B:$Q,5,FALSE)</f>
        <v>57.741466051307597</v>
      </c>
      <c r="C41" s="59">
        <f>VLOOKUP($A41,'YTD Raw Data'!$B:$Q,6,FALSE)</f>
        <v>42.982697902311997</v>
      </c>
      <c r="D41" s="60">
        <f>VLOOKUP($A41,'YTD Raw Data'!$B:$Q,7,FALSE)</f>
        <v>126.768118678322</v>
      </c>
      <c r="E41" s="60">
        <f>VLOOKUP($A41,'YTD Raw Data'!$B:$Q,8,FALSE)</f>
        <v>109.18098195549101</v>
      </c>
      <c r="F41" s="60">
        <f>VLOOKUP($A41,'YTD Raw Data'!$B:$Q,9,FALSE)</f>
        <v>73.197770210524794</v>
      </c>
      <c r="G41" s="60">
        <f>VLOOKUP($A41,'YTD Raw Data'!$B:$Q,10,FALSE)</f>
        <v>46.928931640706502</v>
      </c>
      <c r="H41" s="59">
        <f>VLOOKUP($A41,'YTD Raw Data'!$B:$Q,11,FALSE)</f>
        <v>34.336532766133502</v>
      </c>
      <c r="I41" s="59">
        <f>VLOOKUP($A41,'YTD Raw Data'!$B:$Q,12,FALSE)</f>
        <v>16.108241937227501</v>
      </c>
      <c r="J41" s="59">
        <f>VLOOKUP($A41,'YTD Raw Data'!$B:$Q,13,FALSE)</f>
        <v>55.975786474185298</v>
      </c>
      <c r="K41" s="59">
        <f>VLOOKUP($A41,'YTD Raw Data'!$B:$Q,14,FALSE)</f>
        <v>56.653177453987098</v>
      </c>
      <c r="L41" s="59">
        <f>VLOOKUP($A41,'YTD Raw Data'!$B:$Q,15,FALSE)</f>
        <v>0.43429239570718597</v>
      </c>
      <c r="M41" s="64">
        <f>VLOOKUP($A41,'YTD Raw Data'!$B:$Q,16,FALSE)</f>
        <v>34.9199461125935</v>
      </c>
    </row>
    <row r="42" spans="1:13" x14ac:dyDescent="0.35">
      <c r="A42" s="26" t="s">
        <v>55</v>
      </c>
      <c r="B42" s="63">
        <f>VLOOKUP($A42,'YTD Raw Data'!$B:$Q,5,FALSE)</f>
        <v>63.577518123852499</v>
      </c>
      <c r="C42" s="59">
        <f>VLOOKUP($A42,'YTD Raw Data'!$B:$Q,6,FALSE)</f>
        <v>48.989154875394497</v>
      </c>
      <c r="D42" s="60">
        <f>VLOOKUP($A42,'YTD Raw Data'!$B:$Q,7,FALSE)</f>
        <v>122.35470789590801</v>
      </c>
      <c r="E42" s="60">
        <f>VLOOKUP($A42,'YTD Raw Data'!$B:$Q,8,FALSE)</f>
        <v>92.454318729753297</v>
      </c>
      <c r="F42" s="60">
        <f>VLOOKUP($A42,'YTD Raw Data'!$B:$Q,9,FALSE)</f>
        <v>77.790086587908107</v>
      </c>
      <c r="G42" s="60">
        <f>VLOOKUP($A42,'YTD Raw Data'!$B:$Q,10,FALSE)</f>
        <v>45.292589391509701</v>
      </c>
      <c r="H42" s="59">
        <f>VLOOKUP($A42,'YTD Raw Data'!$B:$Q,11,FALSE)</f>
        <v>29.778760800352501</v>
      </c>
      <c r="I42" s="59">
        <f>VLOOKUP($A42,'YTD Raw Data'!$B:$Q,12,FALSE)</f>
        <v>32.340716558146902</v>
      </c>
      <c r="J42" s="59">
        <f>VLOOKUP($A42,'YTD Raw Data'!$B:$Q,13,FALSE)</f>
        <v>71.750141983470101</v>
      </c>
      <c r="K42" s="59">
        <f>VLOOKUP($A42,'YTD Raw Data'!$B:$Q,14,FALSE)</f>
        <v>75.961863992887402</v>
      </c>
      <c r="L42" s="59">
        <f>VLOOKUP($A42,'YTD Raw Data'!$B:$Q,15,FALSE)</f>
        <v>2.45223786180195</v>
      </c>
      <c r="M42" s="64">
        <f>VLOOKUP($A42,'YTD Raw Data'!$B:$Q,16,FALSE)</f>
        <v>32.961244709276201</v>
      </c>
    </row>
    <row r="43" spans="1:13" x14ac:dyDescent="0.35">
      <c r="A43" s="28" t="s">
        <v>56</v>
      </c>
      <c r="B43" s="63">
        <f>VLOOKUP($A43,'YTD Raw Data'!$B:$Q,5,FALSE)</f>
        <v>48.796444998677202</v>
      </c>
      <c r="C43" s="59">
        <f>VLOOKUP($A43,'YTD Raw Data'!$B:$Q,6,FALSE)</f>
        <v>38.743965843859499</v>
      </c>
      <c r="D43" s="60">
        <f>VLOOKUP($A43,'YTD Raw Data'!$B:$Q,7,FALSE)</f>
        <v>98.023512100126396</v>
      </c>
      <c r="E43" s="60">
        <f>VLOOKUP($A43,'YTD Raw Data'!$B:$Q,8,FALSE)</f>
        <v>104.380947499101</v>
      </c>
      <c r="F43" s="60">
        <f>VLOOKUP($A43,'YTD Raw Data'!$B:$Q,9,FALSE)</f>
        <v>47.831989167709899</v>
      </c>
      <c r="G43" s="60">
        <f>VLOOKUP($A43,'YTD Raw Data'!$B:$Q,10,FALSE)</f>
        <v>40.441318646549</v>
      </c>
      <c r="H43" s="59">
        <f>VLOOKUP($A43,'YTD Raw Data'!$B:$Q,11,FALSE)</f>
        <v>25.9459219929361</v>
      </c>
      <c r="I43" s="59">
        <f>VLOOKUP($A43,'YTD Raw Data'!$B:$Q,12,FALSE)</f>
        <v>-6.0906090156251897</v>
      </c>
      <c r="J43" s="59">
        <f>VLOOKUP($A43,'YTD Raw Data'!$B:$Q,13,FALSE)</f>
        <v>18.275048313222101</v>
      </c>
      <c r="K43" s="59">
        <f>VLOOKUP($A43,'YTD Raw Data'!$B:$Q,14,FALSE)</f>
        <v>18.944065620397499</v>
      </c>
      <c r="L43" s="59">
        <f>VLOOKUP($A43,'YTD Raw Data'!$B:$Q,15,FALSE)</f>
        <v>0.56564534677147904</v>
      </c>
      <c r="M43" s="64">
        <f>VLOOKUP($A43,'YTD Raw Data'!$B:$Q,16,FALSE)</f>
        <v>26.658329240137601</v>
      </c>
    </row>
    <row r="44" spans="1:13" x14ac:dyDescent="0.35">
      <c r="A44" s="26" t="s">
        <v>57</v>
      </c>
      <c r="B44" s="63">
        <f>VLOOKUP($A44,'YTD Raw Data'!$B:$Q,5,FALSE)</f>
        <v>55.361222797096701</v>
      </c>
      <c r="C44" s="59">
        <f>VLOOKUP($A44,'YTD Raw Data'!$B:$Q,6,FALSE)</f>
        <v>40.669819173480697</v>
      </c>
      <c r="D44" s="60">
        <f>VLOOKUP($A44,'YTD Raw Data'!$B:$Q,7,FALSE)</f>
        <v>92.689264572479999</v>
      </c>
      <c r="E44" s="60">
        <f>VLOOKUP($A44,'YTD Raw Data'!$B:$Q,8,FALSE)</f>
        <v>79.596684165772103</v>
      </c>
      <c r="F44" s="60">
        <f>VLOOKUP($A44,'YTD Raw Data'!$B:$Q,9,FALSE)</f>
        <v>51.313910268961003</v>
      </c>
      <c r="G44" s="60">
        <f>VLOOKUP($A44,'YTD Raw Data'!$B:$Q,10,FALSE)</f>
        <v>32.371827518306098</v>
      </c>
      <c r="H44" s="59">
        <f>VLOOKUP($A44,'YTD Raw Data'!$B:$Q,11,FALSE)</f>
        <v>36.123602027706099</v>
      </c>
      <c r="I44" s="59">
        <f>VLOOKUP($A44,'YTD Raw Data'!$B:$Q,12,FALSE)</f>
        <v>16.4486505234823</v>
      </c>
      <c r="J44" s="59">
        <f>VLOOKUP($A44,'YTD Raw Data'!$B:$Q,13,FALSE)</f>
        <v>58.514097605219298</v>
      </c>
      <c r="K44" s="59">
        <f>VLOOKUP($A44,'YTD Raw Data'!$B:$Q,14,FALSE)</f>
        <v>59.451481380253497</v>
      </c>
      <c r="L44" s="59">
        <f>VLOOKUP($A44,'YTD Raw Data'!$B:$Q,15,FALSE)</f>
        <v>0.59135672422569696</v>
      </c>
      <c r="M44" s="64">
        <f>VLOOKUP($A44,'YTD Raw Data'!$B:$Q,16,FALSE)</f>
        <v>36.928578101555097</v>
      </c>
    </row>
    <row r="45" spans="1:13" x14ac:dyDescent="0.35">
      <c r="A45" s="26" t="s">
        <v>58</v>
      </c>
      <c r="B45" s="63">
        <f>VLOOKUP($A45,'YTD Raw Data'!$B:$Q,5,FALSE)</f>
        <v>56.961152473513003</v>
      </c>
      <c r="C45" s="59">
        <f>VLOOKUP($A45,'YTD Raw Data'!$B:$Q,6,FALSE)</f>
        <v>44.347434478906997</v>
      </c>
      <c r="D45" s="60">
        <f>VLOOKUP($A45,'YTD Raw Data'!$B:$Q,7,FALSE)</f>
        <v>84.354624973416804</v>
      </c>
      <c r="E45" s="60">
        <f>VLOOKUP($A45,'YTD Raw Data'!$B:$Q,8,FALSE)</f>
        <v>79.257241904978301</v>
      </c>
      <c r="F45" s="60">
        <f>VLOOKUP($A45,'YTD Raw Data'!$B:$Q,9,FALSE)</f>
        <v>48.049366549568099</v>
      </c>
      <c r="G45" s="60">
        <f>VLOOKUP($A45,'YTD Raw Data'!$B:$Q,10,FALSE)</f>
        <v>35.148553423599097</v>
      </c>
      <c r="H45" s="59">
        <f>VLOOKUP($A45,'YTD Raw Data'!$B:$Q,11,FALSE)</f>
        <v>28.442948600793201</v>
      </c>
      <c r="I45" s="59">
        <f>VLOOKUP($A45,'YTD Raw Data'!$B:$Q,12,FALSE)</f>
        <v>6.43144140008026</v>
      </c>
      <c r="J45" s="59">
        <f>VLOOKUP($A45,'YTD Raw Data'!$B:$Q,13,FALSE)</f>
        <v>36.703681572588401</v>
      </c>
      <c r="K45" s="59">
        <f>VLOOKUP($A45,'YTD Raw Data'!$B:$Q,14,FALSE)</f>
        <v>38.606437745702003</v>
      </c>
      <c r="L45" s="59">
        <f>VLOOKUP($A45,'YTD Raw Data'!$B:$Q,15,FALSE)</f>
        <v>1.3918836356307001</v>
      </c>
      <c r="M45" s="64">
        <f>VLOOKUP($A45,'YTD Raw Data'!$B:$Q,16,FALSE)</f>
        <v>30.2307249834892</v>
      </c>
    </row>
    <row r="46" spans="1:13" x14ac:dyDescent="0.35">
      <c r="A46" s="28" t="s">
        <v>59</v>
      </c>
      <c r="B46" s="63">
        <f>VLOOKUP($A46,'YTD Raw Data'!$B:$Q,5,FALSE)</f>
        <v>51.443513785760501</v>
      </c>
      <c r="C46" s="59">
        <f>VLOOKUP($A46,'YTD Raw Data'!$B:$Q,6,FALSE)</f>
        <v>37.739666506605701</v>
      </c>
      <c r="D46" s="60">
        <f>VLOOKUP($A46,'YTD Raw Data'!$B:$Q,7,FALSE)</f>
        <v>94.082645360198001</v>
      </c>
      <c r="E46" s="60">
        <f>VLOOKUP($A46,'YTD Raw Data'!$B:$Q,8,FALSE)</f>
        <v>83.028620760514102</v>
      </c>
      <c r="F46" s="60">
        <f>VLOOKUP($A46,'YTD Raw Data'!$B:$Q,9,FALSE)</f>
        <v>48.399418635881602</v>
      </c>
      <c r="G46" s="60">
        <f>VLOOKUP($A46,'YTD Raw Data'!$B:$Q,10,FALSE)</f>
        <v>31.334724580052399</v>
      </c>
      <c r="H46" s="59">
        <f>VLOOKUP($A46,'YTD Raw Data'!$B:$Q,11,FALSE)</f>
        <v>36.311521928144799</v>
      </c>
      <c r="I46" s="59">
        <f>VLOOKUP($A46,'YTD Raw Data'!$B:$Q,12,FALSE)</f>
        <v>13.3135110500845</v>
      </c>
      <c r="J46" s="59">
        <f>VLOOKUP($A46,'YTD Raw Data'!$B:$Q,13,FALSE)</f>
        <v>54.459371462586702</v>
      </c>
      <c r="K46" s="59">
        <f>VLOOKUP($A46,'YTD Raw Data'!$B:$Q,14,FALSE)</f>
        <v>57.930288372739803</v>
      </c>
      <c r="L46" s="59">
        <f>VLOOKUP($A46,'YTD Raw Data'!$B:$Q,15,FALSE)</f>
        <v>2.2471390873125401</v>
      </c>
      <c r="M46" s="64">
        <f>VLOOKUP($A46,'YTD Raw Data'!$B:$Q,16,FALSE)</f>
        <v>39.374631417902698</v>
      </c>
    </row>
    <row r="47" spans="1:13" x14ac:dyDescent="0.35">
      <c r="A47" s="26" t="s">
        <v>60</v>
      </c>
      <c r="B47" s="63">
        <f>VLOOKUP($A47,'YTD Raw Data'!$B:$Q,5,FALSE)</f>
        <v>49.694591687474201</v>
      </c>
      <c r="C47" s="59">
        <f>VLOOKUP($A47,'YTD Raw Data'!$B:$Q,6,FALSE)</f>
        <v>36.0560643830377</v>
      </c>
      <c r="D47" s="60">
        <f>VLOOKUP($A47,'YTD Raw Data'!$B:$Q,7,FALSE)</f>
        <v>81.884716084554199</v>
      </c>
      <c r="E47" s="60">
        <f>VLOOKUP($A47,'YTD Raw Data'!$B:$Q,8,FALSE)</f>
        <v>74.261074912514303</v>
      </c>
      <c r="F47" s="60">
        <f>VLOOKUP($A47,'YTD Raw Data'!$B:$Q,9,FALSE)</f>
        <v>40.692275312666702</v>
      </c>
      <c r="G47" s="60">
        <f>VLOOKUP($A47,'YTD Raw Data'!$B:$Q,10,FALSE)</f>
        <v>26.775620981991999</v>
      </c>
      <c r="H47" s="59">
        <f>VLOOKUP($A47,'YTD Raw Data'!$B:$Q,11,FALSE)</f>
        <v>37.825890145826897</v>
      </c>
      <c r="I47" s="59">
        <f>VLOOKUP($A47,'YTD Raw Data'!$B:$Q,12,FALSE)</f>
        <v>10.2659989517</v>
      </c>
      <c r="J47" s="59">
        <f>VLOOKUP($A47,'YTD Raw Data'!$B:$Q,13,FALSE)</f>
        <v>51.975094583368701</v>
      </c>
      <c r="K47" s="59">
        <f>VLOOKUP($A47,'YTD Raw Data'!$B:$Q,14,FALSE)</f>
        <v>53.424290557745003</v>
      </c>
      <c r="L47" s="59">
        <f>VLOOKUP($A47,'YTD Raw Data'!$B:$Q,15,FALSE)</f>
        <v>0.95357464876015696</v>
      </c>
      <c r="M47" s="64">
        <f>VLOOKUP($A47,'YTD Raw Data'!$B:$Q,16,FALSE)</f>
        <v>39.140162893685499</v>
      </c>
    </row>
    <row r="48" spans="1:13" ht="15.6" thickBot="1" x14ac:dyDescent="0.4">
      <c r="A48" s="26" t="s">
        <v>61</v>
      </c>
      <c r="B48" s="66">
        <f>VLOOKUP($A48,'YTD Raw Data'!$B:$Q,5,FALSE)</f>
        <v>52.7420072657671</v>
      </c>
      <c r="C48" s="67">
        <f>VLOOKUP($A48,'YTD Raw Data'!$B:$Q,6,FALSE)</f>
        <v>40.141782342808902</v>
      </c>
      <c r="D48" s="68">
        <f>VLOOKUP($A48,'YTD Raw Data'!$B:$Q,7,FALSE)</f>
        <v>93.553267741638706</v>
      </c>
      <c r="E48" s="68">
        <f>VLOOKUP($A48,'YTD Raw Data'!$B:$Q,8,FALSE)</f>
        <v>81.546182380304501</v>
      </c>
      <c r="F48" s="68">
        <f>VLOOKUP($A48,'YTD Raw Data'!$B:$Q,9,FALSE)</f>
        <v>49.341871269657602</v>
      </c>
      <c r="G48" s="68">
        <f>VLOOKUP($A48,'YTD Raw Data'!$B:$Q,10,FALSE)</f>
        <v>32.734091039971801</v>
      </c>
      <c r="H48" s="67">
        <f>VLOOKUP($A48,'YTD Raw Data'!$B:$Q,11,FALSE)</f>
        <v>31.389301091199201</v>
      </c>
      <c r="I48" s="67">
        <f>VLOOKUP($A48,'YTD Raw Data'!$B:$Q,12,FALSE)</f>
        <v>14.724276490758401</v>
      </c>
      <c r="J48" s="67">
        <f>VLOOKUP($A48,'YTD Raw Data'!$B:$Q,13,FALSE)</f>
        <v>50.7354250631425</v>
      </c>
      <c r="K48" s="67">
        <f>VLOOKUP($A48,'YTD Raw Data'!$B:$Q,14,FALSE)</f>
        <v>54.718702570359497</v>
      </c>
      <c r="L48" s="67">
        <f>VLOOKUP($A48,'YTD Raw Data'!$B:$Q,15,FALSE)</f>
        <v>2.6425622945292302</v>
      </c>
      <c r="M48" s="69">
        <f>VLOOKUP($A48,'YTD Raw Data'!$B:$Q,16,FALSE)</f>
        <v>34.8613452208807</v>
      </c>
    </row>
    <row r="57" spans="6:6" x14ac:dyDescent="0.35">
      <c r="F57" s="58"/>
    </row>
  </sheetData>
  <sheetProtection algorithmName="SHA-512" hashValue="JHN17f6ffpQc69UI69LVouGWXPTW2LIeod37Eb5BTS/4BfQa1t0N2k6luRXWXQ0D2mNGFKOkNMtqRSRpm0ps1w==" saltValue="pEtUKGaAFJEoHI3cRyIlrw==" spinCount="100000" sheet="1" objects="1" scenarios="1" formatCells="0" formatColumns="0" formatRows="0"/>
  <mergeCells count="6">
    <mergeCell ref="A1:A3"/>
    <mergeCell ref="B1:M1"/>
    <mergeCell ref="B2:C2"/>
    <mergeCell ref="D2:E2"/>
    <mergeCell ref="F2:G2"/>
    <mergeCell ref="H2:M2"/>
  </mergeCells>
  <pageMargins left="0.7" right="0.7" top="0.75" bottom="0.75" header="0.3" footer="0.3"/>
  <pageSetup scale="6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A54F0F"/>
  </sheetPr>
  <dimension ref="A1:Q54"/>
  <sheetViews>
    <sheetView topLeftCell="A16" workbookViewId="0">
      <selection activeCell="T40" sqref="T40"/>
    </sheetView>
  </sheetViews>
  <sheetFormatPr defaultRowHeight="13.2" x14ac:dyDescent="0.25"/>
  <cols>
    <col min="1" max="1" width="43.33203125" style="32" bestFit="1" customWidth="1"/>
    <col min="2" max="2" width="21.6640625" style="32" customWidth="1"/>
    <col min="3" max="11" width="8.88671875" style="32"/>
    <col min="12" max="12" width="12.109375" style="32" customWidth="1"/>
    <col min="13" max="16384" width="8.88671875" style="32"/>
  </cols>
  <sheetData>
    <row r="1" spans="1:17" ht="24.6" x14ac:dyDescent="0.4">
      <c r="A1" s="54" t="s">
        <v>80</v>
      </c>
      <c r="B1" s="56"/>
      <c r="C1" s="55" t="s">
        <v>74</v>
      </c>
      <c r="D1" s="57"/>
      <c r="E1" s="2"/>
      <c r="F1" s="2" t="str">
        <f>F6</f>
        <v>Current Month - August 2021 vs August 2020</v>
      </c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17" ht="24.6" x14ac:dyDescent="0.4">
      <c r="A2" s="33"/>
      <c r="B2" s="2"/>
      <c r="C2" s="30"/>
      <c r="D2" s="31"/>
      <c r="E2" s="2"/>
      <c r="F2" s="17"/>
      <c r="G2" s="17"/>
      <c r="H2" s="17"/>
      <c r="I2" s="2"/>
      <c r="J2" s="2"/>
      <c r="K2" s="2"/>
      <c r="L2" s="2"/>
      <c r="M2" s="2"/>
      <c r="N2" s="2"/>
      <c r="O2" s="2"/>
      <c r="P2" s="2"/>
      <c r="Q2" s="2"/>
    </row>
    <row r="3" spans="1:17" x14ac:dyDescent="0.25">
      <c r="A3" s="34"/>
      <c r="B3" s="2"/>
      <c r="C3" s="34"/>
      <c r="D3" s="35"/>
      <c r="E3" s="2"/>
      <c r="F3" s="1"/>
      <c r="G3" s="17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25">
      <c r="A4" s="1"/>
      <c r="B4" s="1"/>
      <c r="C4" s="1"/>
      <c r="D4" s="17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x14ac:dyDescent="0.25">
      <c r="A5" s="1"/>
      <c r="B5" s="1"/>
      <c r="C5" s="1"/>
      <c r="D5" s="18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x14ac:dyDescent="0.25">
      <c r="A6" s="3"/>
      <c r="B6" s="36"/>
      <c r="C6" s="93" t="s">
        <v>0</v>
      </c>
      <c r="D6" s="94"/>
      <c r="E6" s="37"/>
      <c r="F6" s="95" t="s">
        <v>77</v>
      </c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</row>
    <row r="7" spans="1:17" x14ac:dyDescent="0.25">
      <c r="A7" s="5"/>
      <c r="B7" s="38"/>
      <c r="C7" s="4"/>
      <c r="D7" s="19"/>
      <c r="E7" s="39"/>
      <c r="F7" s="96" t="s">
        <v>1</v>
      </c>
      <c r="G7" s="97"/>
      <c r="H7" s="96" t="s">
        <v>2</v>
      </c>
      <c r="I7" s="97"/>
      <c r="J7" s="96" t="s">
        <v>3</v>
      </c>
      <c r="K7" s="97"/>
      <c r="L7" s="75" t="s">
        <v>78</v>
      </c>
      <c r="M7" s="76"/>
      <c r="N7" s="76"/>
      <c r="O7" s="76"/>
      <c r="P7" s="76"/>
      <c r="Q7" s="77"/>
    </row>
    <row r="8" spans="1:17" x14ac:dyDescent="0.25">
      <c r="A8" s="7"/>
      <c r="B8" s="40"/>
      <c r="C8" s="6" t="s">
        <v>5</v>
      </c>
      <c r="D8" s="6" t="s">
        <v>6</v>
      </c>
      <c r="E8" s="41"/>
      <c r="F8" s="78">
        <v>2021</v>
      </c>
      <c r="G8" s="79">
        <v>2020</v>
      </c>
      <c r="H8" s="78">
        <v>2021</v>
      </c>
      <c r="I8" s="79">
        <v>2020</v>
      </c>
      <c r="J8" s="78">
        <v>2021</v>
      </c>
      <c r="K8" s="79">
        <v>2020</v>
      </c>
      <c r="L8" s="78" t="s">
        <v>7</v>
      </c>
      <c r="M8" s="80" t="s">
        <v>2</v>
      </c>
      <c r="N8" s="80" t="s">
        <v>3</v>
      </c>
      <c r="O8" s="81" t="s">
        <v>8</v>
      </c>
      <c r="P8" s="81" t="s">
        <v>9</v>
      </c>
      <c r="Q8" s="82" t="s">
        <v>10</v>
      </c>
    </row>
    <row r="9" spans="1:17" x14ac:dyDescent="0.25">
      <c r="A9" s="42" t="s">
        <v>11</v>
      </c>
      <c r="B9" s="52" t="s">
        <v>11</v>
      </c>
      <c r="C9" s="43" t="s">
        <v>12</v>
      </c>
      <c r="D9" s="44" t="s">
        <v>13</v>
      </c>
      <c r="E9" s="21"/>
      <c r="F9" s="100">
        <v>63.156456364882402</v>
      </c>
      <c r="G9" s="101">
        <v>48.6901555650104</v>
      </c>
      <c r="H9" s="102">
        <v>137.56575830421099</v>
      </c>
      <c r="I9" s="103">
        <v>103.046871029613</v>
      </c>
      <c r="J9" s="102">
        <v>86.881658116418805</v>
      </c>
      <c r="K9" s="103">
        <v>50.173681809194498</v>
      </c>
      <c r="L9" s="100">
        <v>29.710935674783101</v>
      </c>
      <c r="M9" s="101">
        <v>33.498239131081803</v>
      </c>
      <c r="N9" s="101">
        <v>73.1618150862856</v>
      </c>
      <c r="O9" s="101">
        <v>83.005003544716502</v>
      </c>
      <c r="P9" s="101">
        <v>5.6843874346812697</v>
      </c>
      <c r="Q9" s="101">
        <v>37.084207803688003</v>
      </c>
    </row>
    <row r="10" spans="1:17" x14ac:dyDescent="0.25">
      <c r="A10" s="45"/>
      <c r="B10" s="52"/>
      <c r="C10" s="46"/>
      <c r="D10" s="47"/>
      <c r="E10" s="1"/>
      <c r="F10" s="104"/>
      <c r="G10" s="104"/>
      <c r="H10" s="104"/>
      <c r="I10" s="104"/>
      <c r="J10" s="83"/>
      <c r="K10" s="83"/>
      <c r="L10" s="104"/>
      <c r="M10" s="104"/>
      <c r="N10" s="104"/>
      <c r="O10" s="104"/>
      <c r="P10" s="104"/>
      <c r="Q10" s="104"/>
    </row>
    <row r="11" spans="1:17" x14ac:dyDescent="0.25">
      <c r="A11" s="42" t="s">
        <v>14</v>
      </c>
      <c r="B11" s="52" t="s">
        <v>14</v>
      </c>
      <c r="C11" s="43" t="s">
        <v>12</v>
      </c>
      <c r="D11" s="44" t="s">
        <v>13</v>
      </c>
      <c r="E11" s="21"/>
      <c r="F11" s="100">
        <v>66.136847828049895</v>
      </c>
      <c r="G11" s="101">
        <v>49.293498774842398</v>
      </c>
      <c r="H11" s="102">
        <v>119.58511448320201</v>
      </c>
      <c r="I11" s="103">
        <v>95.165860796764605</v>
      </c>
      <c r="J11" s="102">
        <v>79.089825190754894</v>
      </c>
      <c r="K11" s="103">
        <v>46.910582425921397</v>
      </c>
      <c r="L11" s="100">
        <v>34.169514179025498</v>
      </c>
      <c r="M11" s="101">
        <v>25.659678252254</v>
      </c>
      <c r="N11" s="101">
        <v>68.596979829975794</v>
      </c>
      <c r="O11" s="101">
        <v>70.883163585741698</v>
      </c>
      <c r="P11" s="101">
        <v>1.35600516573396</v>
      </c>
      <c r="Q11" s="101">
        <v>35.988859722133199</v>
      </c>
    </row>
    <row r="12" spans="1:17" x14ac:dyDescent="0.25">
      <c r="A12" s="45"/>
      <c r="B12" s="52"/>
      <c r="C12" s="46"/>
      <c r="D12" s="47"/>
      <c r="E12" s="1"/>
      <c r="F12" s="105"/>
      <c r="G12" s="105"/>
      <c r="H12" s="106"/>
      <c r="I12" s="106"/>
      <c r="J12" s="106"/>
      <c r="K12" s="106"/>
      <c r="L12" s="105"/>
      <c r="M12" s="105"/>
      <c r="N12" s="105"/>
      <c r="O12" s="105"/>
      <c r="P12" s="105"/>
      <c r="Q12" s="105"/>
    </row>
    <row r="13" spans="1:17" x14ac:dyDescent="0.25">
      <c r="A13" s="48" t="s">
        <v>15</v>
      </c>
      <c r="B13" s="52"/>
      <c r="C13" s="8"/>
      <c r="D13" s="20"/>
      <c r="E13" s="1"/>
      <c r="F13" s="107"/>
      <c r="G13" s="107"/>
      <c r="H13" s="108"/>
      <c r="I13" s="108"/>
      <c r="J13" s="108"/>
      <c r="K13" s="108"/>
      <c r="L13" s="107"/>
      <c r="M13" s="107"/>
      <c r="N13" s="107"/>
      <c r="O13" s="107"/>
      <c r="P13" s="107"/>
      <c r="Q13" s="107"/>
    </row>
    <row r="14" spans="1:17" x14ac:dyDescent="0.25">
      <c r="A14" s="42" t="s">
        <v>16</v>
      </c>
      <c r="B14" s="52" t="s">
        <v>16</v>
      </c>
      <c r="C14" s="43" t="s">
        <v>12</v>
      </c>
      <c r="D14" s="44" t="s">
        <v>13</v>
      </c>
      <c r="E14" s="21"/>
      <c r="F14" s="100">
        <v>74.223570417714001</v>
      </c>
      <c r="G14" s="101">
        <v>62.842799785540002</v>
      </c>
      <c r="H14" s="102">
        <v>154.78483120665101</v>
      </c>
      <c r="I14" s="103">
        <v>110.632027340459</v>
      </c>
      <c r="J14" s="102">
        <v>114.886828186608</v>
      </c>
      <c r="K14" s="103">
        <v>69.524263440248902</v>
      </c>
      <c r="L14" s="100">
        <v>18.109903872858101</v>
      </c>
      <c r="M14" s="101">
        <v>39.909603871142501</v>
      </c>
      <c r="N14" s="101">
        <v>65.247098641103094</v>
      </c>
      <c r="O14" s="101">
        <v>66.298288836021001</v>
      </c>
      <c r="P14" s="101">
        <v>0.63613231552162797</v>
      </c>
      <c r="Q14" s="101">
        <v>18.861239139224899</v>
      </c>
    </row>
    <row r="15" spans="1:17" x14ac:dyDescent="0.25">
      <c r="A15" s="49" t="s">
        <v>17</v>
      </c>
      <c r="B15" s="52" t="s">
        <v>50</v>
      </c>
      <c r="C15" s="50" t="s">
        <v>12</v>
      </c>
      <c r="D15" s="51" t="s">
        <v>13</v>
      </c>
      <c r="E15" s="21"/>
      <c r="F15" s="109">
        <v>72.794148733775799</v>
      </c>
      <c r="G15" s="110">
        <v>50.351521748990699</v>
      </c>
      <c r="H15" s="111">
        <v>98.868265253223299</v>
      </c>
      <c r="I15" s="112">
        <v>75.190053460455403</v>
      </c>
      <c r="J15" s="111">
        <v>71.970312058935406</v>
      </c>
      <c r="K15" s="112">
        <v>37.859336121219002</v>
      </c>
      <c r="L15" s="109">
        <v>44.571894165710802</v>
      </c>
      <c r="M15" s="110">
        <v>31.491149032392801</v>
      </c>
      <c r="N15" s="110">
        <v>90.099244816388094</v>
      </c>
      <c r="O15" s="110">
        <v>97.367973594916506</v>
      </c>
      <c r="P15" s="110">
        <v>3.8236494761191899</v>
      </c>
      <c r="Q15" s="110">
        <v>50.099816639593598</v>
      </c>
    </row>
    <row r="16" spans="1:17" x14ac:dyDescent="0.25">
      <c r="A16" s="49" t="s">
        <v>18</v>
      </c>
      <c r="B16" s="52" t="s">
        <v>18</v>
      </c>
      <c r="C16" s="50" t="s">
        <v>12</v>
      </c>
      <c r="D16" s="51" t="s">
        <v>13</v>
      </c>
      <c r="E16" s="21"/>
      <c r="F16" s="113">
        <v>63.684899729760502</v>
      </c>
      <c r="G16" s="114">
        <v>49.664369434220497</v>
      </c>
      <c r="H16" s="115">
        <v>110.43825452849801</v>
      </c>
      <c r="I16" s="116">
        <v>92.182690177301694</v>
      </c>
      <c r="J16" s="115">
        <v>70.332491659772202</v>
      </c>
      <c r="K16" s="116">
        <v>45.781951804057996</v>
      </c>
      <c r="L16" s="113">
        <v>28.230561376823498</v>
      </c>
      <c r="M16" s="114">
        <v>19.8036793199296</v>
      </c>
      <c r="N16" s="114">
        <v>53.624930542035202</v>
      </c>
      <c r="O16" s="114">
        <v>56.294798267306497</v>
      </c>
      <c r="P16" s="114">
        <v>1.7379130560718301</v>
      </c>
      <c r="Q16" s="114">
        <v>30.459097044865501</v>
      </c>
    </row>
    <row r="17" spans="1:17" x14ac:dyDescent="0.25">
      <c r="A17" s="49" t="s">
        <v>19</v>
      </c>
      <c r="B17" s="52" t="s">
        <v>19</v>
      </c>
      <c r="C17" s="50" t="s">
        <v>12</v>
      </c>
      <c r="D17" s="51" t="s">
        <v>13</v>
      </c>
      <c r="E17" s="21"/>
      <c r="F17" s="109">
        <v>54.229943789714603</v>
      </c>
      <c r="G17" s="110">
        <v>35.6934620484734</v>
      </c>
      <c r="H17" s="111">
        <v>123.677036813531</v>
      </c>
      <c r="I17" s="112">
        <v>97.935887783500903</v>
      </c>
      <c r="J17" s="111">
        <v>67.069987544762796</v>
      </c>
      <c r="K17" s="112">
        <v>34.956708937839402</v>
      </c>
      <c r="L17" s="109">
        <v>51.932428734617503</v>
      </c>
      <c r="M17" s="110">
        <v>26.283673546651599</v>
      </c>
      <c r="N17" s="110">
        <v>91.865852314723597</v>
      </c>
      <c r="O17" s="110">
        <v>112.59883639628301</v>
      </c>
      <c r="P17" s="110">
        <v>10.8059791940208</v>
      </c>
      <c r="Q17" s="110">
        <v>68.350215372650794</v>
      </c>
    </row>
    <row r="18" spans="1:17" x14ac:dyDescent="0.25">
      <c r="A18" s="45"/>
      <c r="B18" s="52"/>
      <c r="C18" s="46"/>
      <c r="D18" s="47"/>
      <c r="E18" s="1"/>
      <c r="F18" s="104"/>
      <c r="G18" s="104"/>
      <c r="H18" s="104"/>
      <c r="I18" s="104"/>
      <c r="J18" s="104"/>
      <c r="K18" s="104"/>
      <c r="L18" s="104"/>
      <c r="M18" s="104"/>
      <c r="N18" s="104"/>
      <c r="O18" s="104"/>
      <c r="P18" s="104"/>
      <c r="Q18" s="104"/>
    </row>
    <row r="19" spans="1:17" x14ac:dyDescent="0.25">
      <c r="A19" s="48" t="s">
        <v>20</v>
      </c>
      <c r="B19" s="52"/>
      <c r="C19" s="8"/>
      <c r="D19" s="20"/>
      <c r="E19" s="1"/>
      <c r="F19" s="117"/>
      <c r="G19" s="117"/>
      <c r="H19" s="117"/>
      <c r="I19" s="117"/>
      <c r="J19" s="117"/>
      <c r="K19" s="117"/>
      <c r="L19" s="117"/>
      <c r="M19" s="117"/>
      <c r="N19" s="117"/>
      <c r="O19" s="117"/>
      <c r="P19" s="117"/>
      <c r="Q19" s="117"/>
    </row>
    <row r="20" spans="1:17" x14ac:dyDescent="0.25">
      <c r="A20" s="42" t="s">
        <v>21</v>
      </c>
      <c r="B20" s="52" t="s">
        <v>21</v>
      </c>
      <c r="C20" s="43" t="s">
        <v>12</v>
      </c>
      <c r="D20" s="44" t="s">
        <v>13</v>
      </c>
      <c r="E20" s="21"/>
      <c r="F20" s="100">
        <v>50.703261018408</v>
      </c>
      <c r="G20" s="101">
        <v>24.859514513562299</v>
      </c>
      <c r="H20" s="102">
        <v>120.959929202515</v>
      </c>
      <c r="I20" s="103">
        <v>113.468795549509</v>
      </c>
      <c r="J20" s="102">
        <v>61.330628631232997</v>
      </c>
      <c r="K20" s="103">
        <v>28.207791697994701</v>
      </c>
      <c r="L20" s="100">
        <v>103.959176237115</v>
      </c>
      <c r="M20" s="101">
        <v>6.6019328192636699</v>
      </c>
      <c r="N20" s="101">
        <v>117.424424031013</v>
      </c>
      <c r="O20" s="101">
        <v>101.366400015243</v>
      </c>
      <c r="P20" s="101">
        <v>-7.3855658522886802</v>
      </c>
      <c r="Q20" s="101">
        <v>88.895636964337697</v>
      </c>
    </row>
    <row r="21" spans="1:17" x14ac:dyDescent="0.25">
      <c r="A21" s="49" t="s">
        <v>22</v>
      </c>
      <c r="B21" s="52" t="s">
        <v>22</v>
      </c>
      <c r="C21" s="50" t="s">
        <v>12</v>
      </c>
      <c r="D21" s="51" t="s">
        <v>13</v>
      </c>
      <c r="E21" s="21"/>
      <c r="F21" s="109">
        <v>66.476986510942297</v>
      </c>
      <c r="G21" s="110">
        <v>57.1447332581034</v>
      </c>
      <c r="H21" s="111">
        <v>122.52382496982899</v>
      </c>
      <c r="I21" s="112">
        <v>105.719442482018</v>
      </c>
      <c r="J21" s="111">
        <v>81.450146597884199</v>
      </c>
      <c r="K21" s="112">
        <v>60.413093408303801</v>
      </c>
      <c r="L21" s="109">
        <v>16.3309070158544</v>
      </c>
      <c r="M21" s="110">
        <v>15.8952621138432</v>
      </c>
      <c r="N21" s="110">
        <v>34.822009605435802</v>
      </c>
      <c r="O21" s="110">
        <v>40.595449099999101</v>
      </c>
      <c r="P21" s="110">
        <v>4.2822677925211003</v>
      </c>
      <c r="Q21" s="110">
        <v>21.312507979742001</v>
      </c>
    </row>
    <row r="22" spans="1:17" x14ac:dyDescent="0.25">
      <c r="A22" s="49" t="s">
        <v>23</v>
      </c>
      <c r="B22" s="52" t="s">
        <v>23</v>
      </c>
      <c r="C22" s="50" t="s">
        <v>12</v>
      </c>
      <c r="D22" s="51" t="s">
        <v>13</v>
      </c>
      <c r="E22" s="21"/>
      <c r="F22" s="113">
        <v>56.998313659359098</v>
      </c>
      <c r="G22" s="114">
        <v>37.899838574188102</v>
      </c>
      <c r="H22" s="115">
        <v>113.203189403648</v>
      </c>
      <c r="I22" s="116">
        <v>92.039988560222199</v>
      </c>
      <c r="J22" s="115">
        <v>64.523908968689994</v>
      </c>
      <c r="K22" s="116">
        <v>34.883007088025401</v>
      </c>
      <c r="L22" s="113">
        <v>50.391969474450903</v>
      </c>
      <c r="M22" s="114">
        <v>22.993484869436902</v>
      </c>
      <c r="N22" s="114">
        <v>84.972324220407003</v>
      </c>
      <c r="O22" s="114">
        <v>84.284199649324194</v>
      </c>
      <c r="P22" s="114">
        <v>-0.37201488059522297</v>
      </c>
      <c r="Q22" s="114">
        <v>49.832488968785697</v>
      </c>
    </row>
    <row r="23" spans="1:17" x14ac:dyDescent="0.25">
      <c r="A23" s="49" t="s">
        <v>24</v>
      </c>
      <c r="B23" s="52" t="s">
        <v>24</v>
      </c>
      <c r="C23" s="50" t="s">
        <v>12</v>
      </c>
      <c r="D23" s="51" t="s">
        <v>13</v>
      </c>
      <c r="E23" s="21"/>
      <c r="F23" s="109">
        <v>55.394638133217498</v>
      </c>
      <c r="G23" s="110">
        <v>34.450958075429902</v>
      </c>
      <c r="H23" s="111">
        <v>114.67654542473799</v>
      </c>
      <c r="I23" s="112">
        <v>96.272646459846499</v>
      </c>
      <c r="J23" s="111">
        <v>63.524657361708798</v>
      </c>
      <c r="K23" s="112">
        <v>33.166849069988601</v>
      </c>
      <c r="L23" s="109">
        <v>60.7927361901856</v>
      </c>
      <c r="M23" s="110">
        <v>19.116436123492299</v>
      </c>
      <c r="N23" s="110">
        <v>91.530576895198095</v>
      </c>
      <c r="O23" s="110">
        <v>89.077430308575202</v>
      </c>
      <c r="P23" s="110">
        <v>-1.2808119864668901</v>
      </c>
      <c r="Q23" s="110">
        <v>58.733283551693702</v>
      </c>
    </row>
    <row r="24" spans="1:17" x14ac:dyDescent="0.25">
      <c r="A24" s="49" t="s">
        <v>25</v>
      </c>
      <c r="B24" s="52" t="s">
        <v>25</v>
      </c>
      <c r="C24" s="50" t="s">
        <v>12</v>
      </c>
      <c r="D24" s="51" t="s">
        <v>13</v>
      </c>
      <c r="E24" s="21"/>
      <c r="F24" s="113">
        <v>66.103788811798594</v>
      </c>
      <c r="G24" s="114">
        <v>53.596846162457801</v>
      </c>
      <c r="H24" s="115">
        <v>86.544797981843502</v>
      </c>
      <c r="I24" s="116">
        <v>74.911064229765003</v>
      </c>
      <c r="J24" s="115">
        <v>57.209390485515598</v>
      </c>
      <c r="K24" s="116">
        <v>40.149967853887098</v>
      </c>
      <c r="L24" s="113">
        <v>23.335221276697698</v>
      </c>
      <c r="M24" s="114">
        <v>15.530060708249801</v>
      </c>
      <c r="N24" s="114">
        <v>42.489256015623099</v>
      </c>
      <c r="O24" s="114">
        <v>48.953195988567799</v>
      </c>
      <c r="P24" s="114">
        <v>4.5364402578086196</v>
      </c>
      <c r="Q24" s="114">
        <v>28.9302499067512</v>
      </c>
    </row>
    <row r="25" spans="1:17" x14ac:dyDescent="0.25">
      <c r="A25" s="49" t="s">
        <v>26</v>
      </c>
      <c r="B25" s="52" t="s">
        <v>26</v>
      </c>
      <c r="C25" s="50" t="s">
        <v>12</v>
      </c>
      <c r="D25" s="51" t="s">
        <v>13</v>
      </c>
      <c r="E25" s="21"/>
      <c r="F25" s="109">
        <v>65.108624094799197</v>
      </c>
      <c r="G25" s="110">
        <v>37.1285248852029</v>
      </c>
      <c r="H25" s="111">
        <v>98.032154252331097</v>
      </c>
      <c r="I25" s="112">
        <v>79.910988371593305</v>
      </c>
      <c r="J25" s="111">
        <v>63.827386804184002</v>
      </c>
      <c r="K25" s="112">
        <v>29.6697712035586</v>
      </c>
      <c r="L25" s="109">
        <v>75.360115426367003</v>
      </c>
      <c r="M25" s="110">
        <v>22.676688463009299</v>
      </c>
      <c r="N25" s="110">
        <v>115.12598248997701</v>
      </c>
      <c r="O25" s="110">
        <v>125.23428614837501</v>
      </c>
      <c r="P25" s="110">
        <v>4.6987832624394104</v>
      </c>
      <c r="Q25" s="110">
        <v>83.599907179015503</v>
      </c>
    </row>
    <row r="26" spans="1:17" x14ac:dyDescent="0.25">
      <c r="A26" s="49" t="s">
        <v>27</v>
      </c>
      <c r="B26" s="52" t="s">
        <v>27</v>
      </c>
      <c r="C26" s="50" t="s">
        <v>12</v>
      </c>
      <c r="D26" s="51" t="s">
        <v>13</v>
      </c>
      <c r="E26" s="21"/>
      <c r="F26" s="113">
        <v>57.910971386914497</v>
      </c>
      <c r="G26" s="114">
        <v>34.084111854421401</v>
      </c>
      <c r="H26" s="115">
        <v>157.746534149469</v>
      </c>
      <c r="I26" s="116">
        <v>86.961837925831801</v>
      </c>
      <c r="J26" s="115">
        <v>91.3525502551485</v>
      </c>
      <c r="K26" s="116">
        <v>29.640170109301199</v>
      </c>
      <c r="L26" s="113">
        <v>69.906059557195704</v>
      </c>
      <c r="M26" s="114">
        <v>81.397424332278305</v>
      </c>
      <c r="N26" s="114">
        <v>208.20521582122001</v>
      </c>
      <c r="O26" s="114">
        <v>205.14514445731101</v>
      </c>
      <c r="P26" s="114">
        <v>-0.99286813033142196</v>
      </c>
      <c r="Q26" s="114">
        <v>68.219116440350405</v>
      </c>
    </row>
    <row r="27" spans="1:17" x14ac:dyDescent="0.25">
      <c r="A27" s="49" t="s">
        <v>28</v>
      </c>
      <c r="B27" s="52" t="s">
        <v>28</v>
      </c>
      <c r="C27" s="50" t="s">
        <v>12</v>
      </c>
      <c r="D27" s="51" t="s">
        <v>13</v>
      </c>
      <c r="E27" s="21"/>
      <c r="F27" s="109">
        <v>78.3719047671852</v>
      </c>
      <c r="G27" s="110">
        <v>70.654686589232099</v>
      </c>
      <c r="H27" s="111">
        <v>235.577130513264</v>
      </c>
      <c r="I27" s="112">
        <v>168.402937191988</v>
      </c>
      <c r="J27" s="111">
        <v>184.62628437912301</v>
      </c>
      <c r="K27" s="112">
        <v>118.98456748005999</v>
      </c>
      <c r="L27" s="109">
        <v>10.922443436511101</v>
      </c>
      <c r="M27" s="110">
        <v>39.888967758735902</v>
      </c>
      <c r="N27" s="110">
        <v>55.168261136103098</v>
      </c>
      <c r="O27" s="110">
        <v>59.1483372921724</v>
      </c>
      <c r="P27" s="110">
        <v>2.5650066108417802</v>
      </c>
      <c r="Q27" s="110">
        <v>13.767611443564901</v>
      </c>
    </row>
    <row r="28" spans="1:17" x14ac:dyDescent="0.25">
      <c r="A28" s="49" t="s">
        <v>29</v>
      </c>
      <c r="B28" s="52" t="s">
        <v>29</v>
      </c>
      <c r="C28" s="50" t="s">
        <v>12</v>
      </c>
      <c r="D28" s="51" t="s">
        <v>13</v>
      </c>
      <c r="E28" s="21"/>
      <c r="F28" s="113">
        <v>76.370173767070398</v>
      </c>
      <c r="G28" s="114">
        <v>62.189631295016099</v>
      </c>
      <c r="H28" s="115">
        <v>120.637476345962</v>
      </c>
      <c r="I28" s="116">
        <v>93.581966379687799</v>
      </c>
      <c r="J28" s="115">
        <v>92.131050313619994</v>
      </c>
      <c r="K28" s="116">
        <v>58.198279850153803</v>
      </c>
      <c r="L28" s="113">
        <v>22.802100891681501</v>
      </c>
      <c r="M28" s="114">
        <v>28.911029563647901</v>
      </c>
      <c r="N28" s="114">
        <v>58.305452585256297</v>
      </c>
      <c r="O28" s="114">
        <v>61.746257284881899</v>
      </c>
      <c r="P28" s="114">
        <v>2.1735225435602601</v>
      </c>
      <c r="Q28" s="114">
        <v>25.471232238527801</v>
      </c>
    </row>
    <row r="29" spans="1:17" x14ac:dyDescent="0.25">
      <c r="A29" s="49" t="s">
        <v>30</v>
      </c>
      <c r="B29" s="52" t="s">
        <v>30</v>
      </c>
      <c r="C29" s="50" t="s">
        <v>12</v>
      </c>
      <c r="D29" s="51" t="s">
        <v>13</v>
      </c>
      <c r="E29" s="21"/>
      <c r="F29" s="109">
        <v>74.371590201750195</v>
      </c>
      <c r="G29" s="110">
        <v>69.096467575098899</v>
      </c>
      <c r="H29" s="111">
        <v>88.499275240164096</v>
      </c>
      <c r="I29" s="112">
        <v>66.779222711076798</v>
      </c>
      <c r="J29" s="111">
        <v>65.818318313133901</v>
      </c>
      <c r="K29" s="112">
        <v>46.142083967462298</v>
      </c>
      <c r="L29" s="109">
        <v>7.6344317036436804</v>
      </c>
      <c r="M29" s="110">
        <v>32.525165234492199</v>
      </c>
      <c r="N29" s="110">
        <v>42.642708464460398</v>
      </c>
      <c r="O29" s="110">
        <v>40.529187763141898</v>
      </c>
      <c r="P29" s="110">
        <v>-1.48168856583729</v>
      </c>
      <c r="Q29" s="110">
        <v>6.03962463618684</v>
      </c>
    </row>
    <row r="30" spans="1:17" x14ac:dyDescent="0.25">
      <c r="A30" s="49" t="s">
        <v>31</v>
      </c>
      <c r="B30" s="52" t="s">
        <v>31</v>
      </c>
      <c r="C30" s="50" t="s">
        <v>12</v>
      </c>
      <c r="D30" s="51" t="s">
        <v>13</v>
      </c>
      <c r="E30" s="21"/>
      <c r="F30" s="113">
        <v>83.650655021833998</v>
      </c>
      <c r="G30" s="114">
        <v>76.104803493449694</v>
      </c>
      <c r="H30" s="115">
        <v>101.92758174916899</v>
      </c>
      <c r="I30" s="116">
        <v>80.890124596681602</v>
      </c>
      <c r="J30" s="115">
        <v>85.2630897810959</v>
      </c>
      <c r="K30" s="116">
        <v>61.561270369911199</v>
      </c>
      <c r="L30" s="113">
        <v>9.9150791829240301</v>
      </c>
      <c r="M30" s="114">
        <v>26.0074480752514</v>
      </c>
      <c r="N30" s="114">
        <v>38.501186328294402</v>
      </c>
      <c r="O30" s="114">
        <v>38.501186328294402</v>
      </c>
      <c r="P30" s="114">
        <v>0</v>
      </c>
      <c r="Q30" s="114">
        <v>9.9150791829240301</v>
      </c>
    </row>
    <row r="31" spans="1:17" x14ac:dyDescent="0.25">
      <c r="A31" s="49" t="s">
        <v>32</v>
      </c>
      <c r="B31" s="52" t="s">
        <v>32</v>
      </c>
      <c r="C31" s="50" t="s">
        <v>12</v>
      </c>
      <c r="D31" s="51" t="s">
        <v>13</v>
      </c>
      <c r="E31" s="21"/>
      <c r="F31" s="109">
        <v>66.174293857878496</v>
      </c>
      <c r="G31" s="110">
        <v>38.748830010460999</v>
      </c>
      <c r="H31" s="111">
        <v>127.27947102808901</v>
      </c>
      <c r="I31" s="112">
        <v>90.688430375749903</v>
      </c>
      <c r="J31" s="111">
        <v>84.226291178881098</v>
      </c>
      <c r="K31" s="112">
        <v>35.140705725454602</v>
      </c>
      <c r="L31" s="109">
        <v>70.777527579576898</v>
      </c>
      <c r="M31" s="110">
        <v>40.348080235517799</v>
      </c>
      <c r="N31" s="110">
        <v>139.682981431618</v>
      </c>
      <c r="O31" s="110">
        <v>139.72843619767701</v>
      </c>
      <c r="P31" s="110">
        <v>1.8964536317087E-2</v>
      </c>
      <c r="Q31" s="110">
        <v>70.809914745816201</v>
      </c>
    </row>
    <row r="32" spans="1:17" x14ac:dyDescent="0.25">
      <c r="A32" s="49" t="s">
        <v>33</v>
      </c>
      <c r="B32" s="52" t="s">
        <v>33</v>
      </c>
      <c r="C32" s="50" t="s">
        <v>12</v>
      </c>
      <c r="D32" s="51" t="s">
        <v>13</v>
      </c>
      <c r="E32" s="21"/>
      <c r="F32" s="113">
        <v>68.879680661371296</v>
      </c>
      <c r="G32" s="114">
        <v>49.701584613081998</v>
      </c>
      <c r="H32" s="115">
        <v>95.861999254759397</v>
      </c>
      <c r="I32" s="116">
        <v>73.457589015540904</v>
      </c>
      <c r="J32" s="115">
        <v>66.029438962284502</v>
      </c>
      <c r="K32" s="116">
        <v>36.509585759289202</v>
      </c>
      <c r="L32" s="113">
        <v>38.586488132294498</v>
      </c>
      <c r="M32" s="114">
        <v>30.499789796365999</v>
      </c>
      <c r="N32" s="114">
        <v>80.855075698810197</v>
      </c>
      <c r="O32" s="114">
        <v>95.488025695941502</v>
      </c>
      <c r="P32" s="114">
        <v>8.0909811021839904</v>
      </c>
      <c r="Q32" s="114">
        <v>49.799494697259</v>
      </c>
    </row>
    <row r="33" spans="1:17" x14ac:dyDescent="0.25">
      <c r="A33" s="49" t="s">
        <v>34</v>
      </c>
      <c r="B33" s="52" t="s">
        <v>34</v>
      </c>
      <c r="C33" s="50" t="s">
        <v>12</v>
      </c>
      <c r="D33" s="51" t="s">
        <v>13</v>
      </c>
      <c r="E33" s="21"/>
      <c r="F33" s="109">
        <v>75.548409584096902</v>
      </c>
      <c r="G33" s="110">
        <v>55.751694981953897</v>
      </c>
      <c r="H33" s="111">
        <v>91.207983279259395</v>
      </c>
      <c r="I33" s="112">
        <v>73.602665660986105</v>
      </c>
      <c r="J33" s="111">
        <v>68.9061807812095</v>
      </c>
      <c r="K33" s="112">
        <v>41.034733657900297</v>
      </c>
      <c r="L33" s="109">
        <v>35.508722395885798</v>
      </c>
      <c r="M33" s="110">
        <v>23.9194021849199</v>
      </c>
      <c r="N33" s="110">
        <v>67.921598701404406</v>
      </c>
      <c r="O33" s="110">
        <v>67.921598701404406</v>
      </c>
      <c r="P33" s="110">
        <v>0</v>
      </c>
      <c r="Q33" s="110">
        <v>35.508722395885798</v>
      </c>
    </row>
    <row r="34" spans="1:17" x14ac:dyDescent="0.25">
      <c r="A34" s="49" t="s">
        <v>35</v>
      </c>
      <c r="B34" s="52" t="s">
        <v>35</v>
      </c>
      <c r="C34" s="50" t="s">
        <v>12</v>
      </c>
      <c r="D34" s="51" t="s">
        <v>13</v>
      </c>
      <c r="E34" s="21"/>
      <c r="F34" s="113">
        <v>85.191095656493502</v>
      </c>
      <c r="G34" s="114">
        <v>60.499783588359499</v>
      </c>
      <c r="H34" s="115">
        <v>84.6844255036589</v>
      </c>
      <c r="I34" s="116">
        <v>68.171945719095206</v>
      </c>
      <c r="J34" s="115">
        <v>72.143589936974095</v>
      </c>
      <c r="K34" s="116">
        <v>41.243879628026498</v>
      </c>
      <c r="L34" s="113">
        <v>40.812232050503702</v>
      </c>
      <c r="M34" s="114">
        <v>24.221810908264199</v>
      </c>
      <c r="N34" s="114">
        <v>74.919504633483001</v>
      </c>
      <c r="O34" s="114">
        <v>79.302846600423095</v>
      </c>
      <c r="P34" s="114">
        <v>2.5059194948697701</v>
      </c>
      <c r="Q34" s="114">
        <v>44.340873224618598</v>
      </c>
    </row>
    <row r="35" spans="1:17" x14ac:dyDescent="0.25">
      <c r="A35" s="49" t="s">
        <v>79</v>
      </c>
      <c r="B35" s="53" t="s">
        <v>48</v>
      </c>
      <c r="C35" s="50" t="s">
        <v>12</v>
      </c>
      <c r="D35" s="51" t="s">
        <v>13</v>
      </c>
      <c r="E35" s="21"/>
      <c r="F35" s="109">
        <v>61.634428425819003</v>
      </c>
      <c r="G35" s="110">
        <v>50.027300438816802</v>
      </c>
      <c r="H35" s="111">
        <v>112.776960540986</v>
      </c>
      <c r="I35" s="112">
        <v>97.688710515479102</v>
      </c>
      <c r="J35" s="111">
        <v>69.509435025448596</v>
      </c>
      <c r="K35" s="112">
        <v>48.871024704384801</v>
      </c>
      <c r="L35" s="109">
        <v>23.2015877034932</v>
      </c>
      <c r="M35" s="110">
        <v>15.445234097052399</v>
      </c>
      <c r="N35" s="110">
        <v>42.230361335583098</v>
      </c>
      <c r="O35" s="110">
        <v>44.202090643817797</v>
      </c>
      <c r="P35" s="110">
        <v>1.38629283489096</v>
      </c>
      <c r="Q35" s="110">
        <v>24.909522486298599</v>
      </c>
    </row>
    <row r="36" spans="1:17" x14ac:dyDescent="0.25">
      <c r="A36" s="49" t="s">
        <v>36</v>
      </c>
      <c r="B36" s="52" t="s">
        <v>36</v>
      </c>
      <c r="C36" s="50" t="s">
        <v>12</v>
      </c>
      <c r="D36" s="51" t="s">
        <v>13</v>
      </c>
      <c r="E36" s="21"/>
      <c r="F36" s="113">
        <v>66.503701791116796</v>
      </c>
      <c r="G36" s="114">
        <v>47.0192455472258</v>
      </c>
      <c r="H36" s="115">
        <v>90.869331369586604</v>
      </c>
      <c r="I36" s="116">
        <v>75.221034599646401</v>
      </c>
      <c r="J36" s="115">
        <v>60.431469153611701</v>
      </c>
      <c r="K36" s="116">
        <v>35.368362961571499</v>
      </c>
      <c r="L36" s="113">
        <v>41.439321318588199</v>
      </c>
      <c r="M36" s="114">
        <v>20.803086335126899</v>
      </c>
      <c r="N36" s="114">
        <v>70.8630654443118</v>
      </c>
      <c r="O36" s="114">
        <v>73.275108012786305</v>
      </c>
      <c r="P36" s="114">
        <v>1.4116816657843601</v>
      </c>
      <c r="Q36" s="114">
        <v>43.435994285852601</v>
      </c>
    </row>
    <row r="37" spans="1:17" x14ac:dyDescent="0.25">
      <c r="A37" s="49" t="s">
        <v>37</v>
      </c>
      <c r="B37" s="52" t="s">
        <v>37</v>
      </c>
      <c r="C37" s="50" t="s">
        <v>12</v>
      </c>
      <c r="D37" s="51" t="s">
        <v>13</v>
      </c>
      <c r="E37" s="21"/>
      <c r="F37" s="109">
        <v>69.618903572933903</v>
      </c>
      <c r="G37" s="110">
        <v>50.799424612688199</v>
      </c>
      <c r="H37" s="111">
        <v>140.365147327682</v>
      </c>
      <c r="I37" s="112">
        <v>103.53412234735001</v>
      </c>
      <c r="J37" s="111">
        <v>97.720676568065898</v>
      </c>
      <c r="K37" s="112">
        <v>52.5947384302508</v>
      </c>
      <c r="L37" s="109">
        <v>37.046638035236903</v>
      </c>
      <c r="M37" s="110">
        <v>35.573803249875397</v>
      </c>
      <c r="N37" s="110">
        <v>85.799339410461002</v>
      </c>
      <c r="O37" s="110">
        <v>85.846955848034199</v>
      </c>
      <c r="P37" s="110">
        <v>2.5627883136852801E-2</v>
      </c>
      <c r="Q37" s="110">
        <v>37.081760187475503</v>
      </c>
    </row>
    <row r="38" spans="1:17" x14ac:dyDescent="0.25">
      <c r="A38" s="49" t="s">
        <v>38</v>
      </c>
      <c r="B38" s="52" t="s">
        <v>49</v>
      </c>
      <c r="C38" s="50" t="s">
        <v>12</v>
      </c>
      <c r="D38" s="51" t="s">
        <v>13</v>
      </c>
      <c r="E38" s="21"/>
      <c r="F38" s="113">
        <v>57.425279009325699</v>
      </c>
      <c r="G38" s="114">
        <v>45.770598434607102</v>
      </c>
      <c r="H38" s="115">
        <v>90.825263315529298</v>
      </c>
      <c r="I38" s="116">
        <v>75.702938425648398</v>
      </c>
      <c r="J38" s="115">
        <v>52.1566608698975</v>
      </c>
      <c r="K38" s="116">
        <v>34.6496879500014</v>
      </c>
      <c r="L38" s="113">
        <v>25.463247091623199</v>
      </c>
      <c r="M38" s="114">
        <v>19.975875711526299</v>
      </c>
      <c r="N38" s="114">
        <v>50.525629394291101</v>
      </c>
      <c r="O38" s="114">
        <v>54.319624911972902</v>
      </c>
      <c r="P38" s="114">
        <v>2.5204980261159999</v>
      </c>
      <c r="Q38" s="114">
        <v>28.625545758068601</v>
      </c>
    </row>
    <row r="39" spans="1:17" x14ac:dyDescent="0.25">
      <c r="A39" s="49" t="s">
        <v>39</v>
      </c>
      <c r="B39" s="52" t="s">
        <v>39</v>
      </c>
      <c r="C39" s="50" t="s">
        <v>12</v>
      </c>
      <c r="D39" s="51" t="s">
        <v>13</v>
      </c>
      <c r="E39" s="21"/>
      <c r="F39" s="109">
        <v>66.773533874266107</v>
      </c>
      <c r="G39" s="110">
        <v>52.663993025283297</v>
      </c>
      <c r="H39" s="111">
        <v>99.923606231846804</v>
      </c>
      <c r="I39" s="112">
        <v>81.882631676533293</v>
      </c>
      <c r="J39" s="111">
        <v>66.722523055610495</v>
      </c>
      <c r="K39" s="112">
        <v>43.122663435047897</v>
      </c>
      <c r="L39" s="109">
        <v>26.791627520930501</v>
      </c>
      <c r="M39" s="110">
        <v>22.032724383581101</v>
      </c>
      <c r="N39" s="110">
        <v>54.727277354073998</v>
      </c>
      <c r="O39" s="110">
        <v>63.592732164631798</v>
      </c>
      <c r="P39" s="110">
        <v>5.7297297297297201</v>
      </c>
      <c r="Q39" s="110">
        <v>34.056445097805501</v>
      </c>
    </row>
    <row r="40" spans="1:17" x14ac:dyDescent="0.25">
      <c r="A40" s="49" t="s">
        <v>40</v>
      </c>
      <c r="B40" s="52" t="s">
        <v>40</v>
      </c>
      <c r="C40" s="50" t="s">
        <v>12</v>
      </c>
      <c r="D40" s="51" t="s">
        <v>13</v>
      </c>
      <c r="E40" s="21"/>
      <c r="F40" s="113">
        <v>62.005492606348497</v>
      </c>
      <c r="G40" s="114">
        <v>45.026053851034703</v>
      </c>
      <c r="H40" s="115">
        <v>110.03953448537899</v>
      </c>
      <c r="I40" s="116">
        <v>88.343696602183499</v>
      </c>
      <c r="J40" s="115">
        <v>68.230555419392502</v>
      </c>
      <c r="K40" s="116">
        <v>39.7776804060939</v>
      </c>
      <c r="L40" s="113">
        <v>37.710252849359001</v>
      </c>
      <c r="M40" s="114">
        <v>24.558444708164899</v>
      </c>
      <c r="N40" s="114">
        <v>71.529749152842896</v>
      </c>
      <c r="O40" s="114">
        <v>74.937850665913501</v>
      </c>
      <c r="P40" s="114">
        <v>1.98688654877806</v>
      </c>
      <c r="Q40" s="114">
        <v>40.446399339511103</v>
      </c>
    </row>
    <row r="41" spans="1:17" x14ac:dyDescent="0.25">
      <c r="A41" s="49" t="s">
        <v>41</v>
      </c>
      <c r="B41" s="52" t="s">
        <v>41</v>
      </c>
      <c r="C41" s="50" t="s">
        <v>12</v>
      </c>
      <c r="D41" s="51" t="s">
        <v>13</v>
      </c>
      <c r="E41" s="21"/>
      <c r="F41" s="109">
        <v>61.716929741082197</v>
      </c>
      <c r="G41" s="110">
        <v>54.097497861888897</v>
      </c>
      <c r="H41" s="111">
        <v>110.94826465323101</v>
      </c>
      <c r="I41" s="112">
        <v>94.338306376423802</v>
      </c>
      <c r="J41" s="111">
        <v>68.473862544985096</v>
      </c>
      <c r="K41" s="112">
        <v>51.0346632749281</v>
      </c>
      <c r="L41" s="109">
        <v>14.0846290130565</v>
      </c>
      <c r="M41" s="110">
        <v>17.606801430727302</v>
      </c>
      <c r="N41" s="110">
        <v>34.171283106367298</v>
      </c>
      <c r="O41" s="110">
        <v>34.490521373445702</v>
      </c>
      <c r="P41" s="110">
        <v>0.23793337865397601</v>
      </c>
      <c r="Q41" s="110">
        <v>14.3560744253921</v>
      </c>
    </row>
    <row r="42" spans="1:17" x14ac:dyDescent="0.25">
      <c r="B42" s="52"/>
      <c r="C42" s="50" t="s">
        <v>12</v>
      </c>
      <c r="D42" s="51" t="s">
        <v>62</v>
      </c>
    </row>
    <row r="43" spans="1:17" x14ac:dyDescent="0.25">
      <c r="B43" s="52"/>
      <c r="C43" s="50" t="s">
        <v>12</v>
      </c>
      <c r="D43" s="51" t="s">
        <v>63</v>
      </c>
    </row>
    <row r="44" spans="1:17" x14ac:dyDescent="0.25">
      <c r="A44" s="42" t="s">
        <v>52</v>
      </c>
      <c r="B44" s="52" t="s">
        <v>52</v>
      </c>
      <c r="C44" s="50" t="s">
        <v>12</v>
      </c>
      <c r="D44" s="51" t="s">
        <v>64</v>
      </c>
      <c r="F44" s="100">
        <v>70.863316925693994</v>
      </c>
      <c r="G44" s="101">
        <v>50.4344046344996</v>
      </c>
      <c r="H44" s="102">
        <v>105.422869665585</v>
      </c>
      <c r="I44" s="103">
        <v>82.085844836996003</v>
      </c>
      <c r="J44" s="102">
        <v>74.706142243285001</v>
      </c>
      <c r="K44" s="103">
        <v>41.399507132738101</v>
      </c>
      <c r="L44" s="100">
        <v>40.505905520732497</v>
      </c>
      <c r="M44" s="101">
        <v>28.4300233187966</v>
      </c>
      <c r="N44" s="101">
        <v>80.451767224563099</v>
      </c>
      <c r="O44" s="101">
        <v>82.181792733156897</v>
      </c>
      <c r="P44" s="101">
        <v>0.95871907224985897</v>
      </c>
      <c r="Q44" s="101">
        <v>41.852962434597103</v>
      </c>
    </row>
    <row r="45" spans="1:17" x14ac:dyDescent="0.25">
      <c r="A45" s="49" t="s">
        <v>53</v>
      </c>
      <c r="B45" s="52" t="s">
        <v>53</v>
      </c>
      <c r="C45" s="50" t="s">
        <v>12</v>
      </c>
      <c r="D45" s="51" t="s">
        <v>65</v>
      </c>
      <c r="F45" s="109">
        <v>68.946356700907003</v>
      </c>
      <c r="G45" s="110">
        <v>64.426022706794001</v>
      </c>
      <c r="H45" s="111">
        <v>124.87632193421901</v>
      </c>
      <c r="I45" s="112">
        <v>106.302698368298</v>
      </c>
      <c r="J45" s="84">
        <v>86.097674355739699</v>
      </c>
      <c r="K45" s="85">
        <v>68.4866005886946</v>
      </c>
      <c r="L45" s="109">
        <v>7.0163170163170099</v>
      </c>
      <c r="M45" s="110">
        <v>17.472391435982299</v>
      </c>
      <c r="N45" s="110">
        <v>25.7146268257797</v>
      </c>
      <c r="O45" s="110">
        <v>25.7146268257797</v>
      </c>
      <c r="P45" s="110">
        <v>0</v>
      </c>
      <c r="Q45" s="110">
        <v>7.0163170163170099</v>
      </c>
    </row>
    <row r="46" spans="1:17" x14ac:dyDescent="0.25">
      <c r="A46" s="49" t="s">
        <v>54</v>
      </c>
      <c r="B46" s="52" t="s">
        <v>54</v>
      </c>
      <c r="C46" s="50" t="s">
        <v>12</v>
      </c>
      <c r="D46" s="51" t="s">
        <v>66</v>
      </c>
      <c r="F46" s="113">
        <v>67.143310417768305</v>
      </c>
      <c r="G46" s="114">
        <v>60.433632998413501</v>
      </c>
      <c r="H46" s="115">
        <v>168.32195545334201</v>
      </c>
      <c r="I46" s="116">
        <v>140.985621281064</v>
      </c>
      <c r="J46" s="115">
        <v>113.016933051295</v>
      </c>
      <c r="K46" s="116">
        <v>85.202732945531395</v>
      </c>
      <c r="L46" s="113">
        <v>11.1025551277563</v>
      </c>
      <c r="M46" s="114">
        <v>19.389448316705799</v>
      </c>
      <c r="N46" s="114">
        <v>32.644727632792303</v>
      </c>
      <c r="O46" s="114">
        <v>32.644727632792303</v>
      </c>
      <c r="P46" s="114">
        <v>0</v>
      </c>
      <c r="Q46" s="114">
        <v>11.1025551277563</v>
      </c>
    </row>
    <row r="47" spans="1:17" x14ac:dyDescent="0.25">
      <c r="A47" s="49" t="s">
        <v>55</v>
      </c>
      <c r="B47" s="52" t="s">
        <v>55</v>
      </c>
      <c r="C47" s="50" t="s">
        <v>12</v>
      </c>
      <c r="D47" s="51" t="s">
        <v>67</v>
      </c>
      <c r="F47" s="109">
        <v>74.1445548295289</v>
      </c>
      <c r="G47" s="110">
        <v>62.746442183772501</v>
      </c>
      <c r="H47" s="111">
        <v>155.44413252118301</v>
      </c>
      <c r="I47" s="112">
        <v>111.14453410265099</v>
      </c>
      <c r="J47" s="111">
        <v>115.25336006645399</v>
      </c>
      <c r="K47" s="112">
        <v>69.739240831143306</v>
      </c>
      <c r="L47" s="109">
        <v>18.165352885464699</v>
      </c>
      <c r="M47" s="110">
        <v>39.857649119855203</v>
      </c>
      <c r="N47" s="110">
        <v>65.263284619792003</v>
      </c>
      <c r="O47" s="110">
        <v>65.594092148850805</v>
      </c>
      <c r="P47" s="110">
        <v>0.20017000740354801</v>
      </c>
      <c r="Q47" s="110">
        <v>18.401884481083901</v>
      </c>
    </row>
    <row r="48" spans="1:17" x14ac:dyDescent="0.25">
      <c r="A48" s="49" t="s">
        <v>56</v>
      </c>
      <c r="B48" s="52" t="s">
        <v>56</v>
      </c>
      <c r="C48" s="50" t="s">
        <v>12</v>
      </c>
      <c r="D48" s="51" t="s">
        <v>68</v>
      </c>
      <c r="F48" s="113">
        <v>59.387668714233499</v>
      </c>
      <c r="G48" s="114">
        <v>38.600637337040098</v>
      </c>
      <c r="H48" s="115">
        <v>107.317204780704</v>
      </c>
      <c r="I48" s="116">
        <v>91.3672819965863</v>
      </c>
      <c r="J48" s="115">
        <v>63.733186048540503</v>
      </c>
      <c r="K48" s="116">
        <v>35.268353168212997</v>
      </c>
      <c r="L48" s="113">
        <v>53.851523734419601</v>
      </c>
      <c r="M48" s="114">
        <v>17.4569303535968</v>
      </c>
      <c r="N48" s="114">
        <v>80.7092770806847</v>
      </c>
      <c r="O48" s="114">
        <v>79.037803248890995</v>
      </c>
      <c r="P48" s="114">
        <v>-0.92495186677517305</v>
      </c>
      <c r="Q48" s="114">
        <v>52.428471193576001</v>
      </c>
    </row>
    <row r="49" spans="1:17" x14ac:dyDescent="0.25">
      <c r="A49" s="49" t="s">
        <v>57</v>
      </c>
      <c r="B49" s="52" t="s">
        <v>57</v>
      </c>
      <c r="C49" s="50" t="s">
        <v>12</v>
      </c>
      <c r="D49" s="51" t="s">
        <v>69</v>
      </c>
      <c r="F49" s="109">
        <v>65.910894320628302</v>
      </c>
      <c r="G49" s="110">
        <v>50.653944500900799</v>
      </c>
      <c r="H49" s="111">
        <v>101.86120680725701</v>
      </c>
      <c r="I49" s="112">
        <v>86.283661800126595</v>
      </c>
      <c r="J49" s="111">
        <v>67.137632372448394</v>
      </c>
      <c r="K49" s="112">
        <v>43.706078161580997</v>
      </c>
      <c r="L49" s="109">
        <v>30.119963943688902</v>
      </c>
      <c r="M49" s="110">
        <v>18.0538756493855</v>
      </c>
      <c r="N49" s="110">
        <v>53.6116604291079</v>
      </c>
      <c r="O49" s="110">
        <v>53.782958628638497</v>
      </c>
      <c r="P49" s="110">
        <v>0.11151379983272899</v>
      </c>
      <c r="Q49" s="110">
        <v>30.265065659823499</v>
      </c>
    </row>
    <row r="50" spans="1:17" x14ac:dyDescent="0.25">
      <c r="A50" s="49" t="s">
        <v>58</v>
      </c>
      <c r="B50" s="52" t="s">
        <v>58</v>
      </c>
      <c r="C50" s="50" t="s">
        <v>12</v>
      </c>
      <c r="D50" s="51" t="s">
        <v>70</v>
      </c>
      <c r="F50" s="113">
        <v>60.442927099544498</v>
      </c>
      <c r="G50" s="114">
        <v>55.944515156182803</v>
      </c>
      <c r="H50" s="115">
        <v>88.702181960340198</v>
      </c>
      <c r="I50" s="116">
        <v>82.571848363209497</v>
      </c>
      <c r="J50" s="115">
        <v>53.6141951779937</v>
      </c>
      <c r="K50" s="116">
        <v>46.194420222296003</v>
      </c>
      <c r="L50" s="113">
        <v>8.0408453461491902</v>
      </c>
      <c r="M50" s="114">
        <v>7.4242416981695296</v>
      </c>
      <c r="N50" s="114">
        <v>16.062058837392801</v>
      </c>
      <c r="O50" s="114">
        <v>15.478685834943001</v>
      </c>
      <c r="P50" s="114">
        <v>-0.50263885398341202</v>
      </c>
      <c r="Q50" s="114">
        <v>7.49779007926732</v>
      </c>
    </row>
    <row r="51" spans="1:17" x14ac:dyDescent="0.25">
      <c r="A51" s="49" t="s">
        <v>59</v>
      </c>
      <c r="B51" s="52" t="s">
        <v>59</v>
      </c>
      <c r="C51" s="50" t="s">
        <v>12</v>
      </c>
      <c r="D51" s="51" t="s">
        <v>71</v>
      </c>
      <c r="F51" s="109">
        <v>60.140780238625702</v>
      </c>
      <c r="G51" s="110">
        <v>45.087227401652903</v>
      </c>
      <c r="H51" s="111">
        <v>112.397982443663</v>
      </c>
      <c r="I51" s="112">
        <v>91.421343640564601</v>
      </c>
      <c r="J51" s="111">
        <v>67.597023614092606</v>
      </c>
      <c r="K51" s="112">
        <v>41.219349100868001</v>
      </c>
      <c r="L51" s="109">
        <v>33.387621516112297</v>
      </c>
      <c r="M51" s="110">
        <v>22.945012584338102</v>
      </c>
      <c r="N51" s="110">
        <v>63.993428058933603</v>
      </c>
      <c r="O51" s="110">
        <v>63.8279244100789</v>
      </c>
      <c r="P51" s="110">
        <v>-0.100920903242084</v>
      </c>
      <c r="Q51" s="110">
        <v>33.253005523665102</v>
      </c>
    </row>
    <row r="52" spans="1:17" x14ac:dyDescent="0.25">
      <c r="A52" s="49" t="s">
        <v>60</v>
      </c>
      <c r="B52" s="52" t="s">
        <v>60</v>
      </c>
      <c r="C52" s="50" t="s">
        <v>12</v>
      </c>
      <c r="D52" s="51" t="s">
        <v>72</v>
      </c>
      <c r="F52" s="113">
        <v>55.412091996007497</v>
      </c>
      <c r="G52" s="114">
        <v>43.479368854721898</v>
      </c>
      <c r="H52" s="115">
        <v>86.763495573525404</v>
      </c>
      <c r="I52" s="116">
        <v>76.405858161570706</v>
      </c>
      <c r="J52" s="115">
        <v>48.077467986153799</v>
      </c>
      <c r="K52" s="116">
        <v>33.220784896684997</v>
      </c>
      <c r="L52" s="113">
        <v>27.444563837061601</v>
      </c>
      <c r="M52" s="114">
        <v>13.556077585114</v>
      </c>
      <c r="N52" s="114">
        <v>44.721047788823803</v>
      </c>
      <c r="O52" s="114">
        <v>44.721047788823803</v>
      </c>
      <c r="P52" s="114">
        <v>0</v>
      </c>
      <c r="Q52" s="114">
        <v>27.444563837061601</v>
      </c>
    </row>
    <row r="53" spans="1:17" x14ac:dyDescent="0.25">
      <c r="A53" s="49" t="s">
        <v>61</v>
      </c>
      <c r="B53" s="52" t="s">
        <v>61</v>
      </c>
      <c r="C53" s="50" t="s">
        <v>12</v>
      </c>
      <c r="D53" s="51" t="s">
        <v>73</v>
      </c>
      <c r="F53" s="109">
        <v>64.309513867139898</v>
      </c>
      <c r="G53" s="110">
        <v>47.1151130096952</v>
      </c>
      <c r="H53" s="111">
        <v>105.85356569379999</v>
      </c>
      <c r="I53" s="112">
        <v>88.090001291298407</v>
      </c>
      <c r="J53" s="111">
        <v>68.073913508716899</v>
      </c>
      <c r="K53" s="112">
        <v>41.5037036586372</v>
      </c>
      <c r="L53" s="109">
        <v>36.4944489338409</v>
      </c>
      <c r="M53" s="110">
        <v>20.165244797490001</v>
      </c>
      <c r="N53" s="110">
        <v>64.018888696334898</v>
      </c>
      <c r="O53" s="110">
        <v>63.864216431634098</v>
      </c>
      <c r="P53" s="110">
        <v>-9.4301495352283396E-2</v>
      </c>
      <c r="Q53" s="110">
        <v>36.365732627423398</v>
      </c>
    </row>
    <row r="54" spans="1:17" x14ac:dyDescent="0.25">
      <c r="B54" s="21"/>
    </row>
  </sheetData>
  <sheetProtection algorithmName="SHA-512" hashValue="JeBZQlHhwbVx+eYCkfOJ6Y8jcz3rS/p8Vk+TNarze2trooJ72AsULp6Qt0NSX2bgvpXUrRQasZ1RREbtsQo4Pg==" saltValue="02LDZe1rezcs7n5JxCXSXQ==" spinCount="100000" sheet="1" objects="1" scenarios="1" selectLockedCells="1" selectUnlockedCells="1"/>
  <mergeCells count="5">
    <mergeCell ref="C6:D6"/>
    <mergeCell ref="F6:Q6"/>
    <mergeCell ref="F7:G7"/>
    <mergeCell ref="H7:I7"/>
    <mergeCell ref="J7:K7"/>
  </mergeCells>
  <phoneticPr fontId="19" type="noConversion"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A54F0F"/>
  </sheetPr>
  <dimension ref="A1:Q54"/>
  <sheetViews>
    <sheetView workbookViewId="0">
      <selection activeCell="U35" sqref="U35"/>
    </sheetView>
  </sheetViews>
  <sheetFormatPr defaultRowHeight="13.2" x14ac:dyDescent="0.25"/>
  <cols>
    <col min="1" max="1" width="43.33203125" style="32" bestFit="1" customWidth="1"/>
    <col min="2" max="2" width="21.6640625" style="32" customWidth="1"/>
    <col min="3" max="11" width="8.88671875" style="32"/>
    <col min="12" max="12" width="12.109375" style="32" customWidth="1"/>
    <col min="13" max="16384" width="8.88671875" style="32"/>
  </cols>
  <sheetData>
    <row r="1" spans="1:17" ht="24.6" x14ac:dyDescent="0.4">
      <c r="A1" s="54" t="s">
        <v>81</v>
      </c>
      <c r="B1" s="56"/>
      <c r="C1" s="55" t="s">
        <v>74</v>
      </c>
      <c r="D1" s="57"/>
      <c r="E1" s="2"/>
      <c r="F1" s="2" t="str">
        <f>F6</f>
        <v>Year to Date - August 2021 vs August 2020</v>
      </c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17" ht="24.6" x14ac:dyDescent="0.4">
      <c r="A2" s="33"/>
      <c r="B2" s="2"/>
      <c r="C2" s="30"/>
      <c r="D2" s="31"/>
      <c r="E2" s="2"/>
      <c r="F2" s="17"/>
      <c r="G2" s="17"/>
      <c r="H2" s="17"/>
      <c r="I2" s="2"/>
      <c r="J2" s="2"/>
      <c r="K2" s="2"/>
      <c r="L2" s="2"/>
      <c r="M2" s="2"/>
      <c r="N2" s="2"/>
      <c r="O2" s="2"/>
      <c r="P2" s="2"/>
      <c r="Q2" s="2"/>
    </row>
    <row r="3" spans="1:17" x14ac:dyDescent="0.25">
      <c r="A3" s="34"/>
      <c r="B3" s="2"/>
      <c r="C3" s="34"/>
      <c r="D3" s="35"/>
      <c r="E3" s="2"/>
      <c r="F3" s="1"/>
      <c r="G3" s="17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25">
      <c r="A4" s="1"/>
      <c r="B4" s="1"/>
      <c r="C4" s="1"/>
      <c r="D4" s="17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x14ac:dyDescent="0.25">
      <c r="A5" s="1"/>
      <c r="B5" s="1"/>
      <c r="C5" s="1"/>
      <c r="D5" s="18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x14ac:dyDescent="0.25">
      <c r="A6" s="3"/>
      <c r="B6" s="36"/>
      <c r="C6" s="93" t="s">
        <v>0</v>
      </c>
      <c r="D6" s="94"/>
      <c r="E6" s="37"/>
      <c r="F6" s="95" t="s">
        <v>82</v>
      </c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</row>
    <row r="7" spans="1:17" x14ac:dyDescent="0.25">
      <c r="A7" s="5"/>
      <c r="B7" s="38"/>
      <c r="C7" s="4"/>
      <c r="D7" s="19"/>
      <c r="E7" s="39"/>
      <c r="F7" s="96" t="s">
        <v>1</v>
      </c>
      <c r="G7" s="97"/>
      <c r="H7" s="96" t="s">
        <v>2</v>
      </c>
      <c r="I7" s="97"/>
      <c r="J7" s="96" t="s">
        <v>3</v>
      </c>
      <c r="K7" s="97"/>
      <c r="L7" s="75" t="s">
        <v>4</v>
      </c>
      <c r="M7" s="76"/>
      <c r="N7" s="76"/>
      <c r="O7" s="76"/>
      <c r="P7" s="76"/>
      <c r="Q7" s="77"/>
    </row>
    <row r="8" spans="1:17" x14ac:dyDescent="0.25">
      <c r="A8" s="7"/>
      <c r="B8" s="40"/>
      <c r="C8" s="6" t="s">
        <v>5</v>
      </c>
      <c r="D8" s="6" t="s">
        <v>6</v>
      </c>
      <c r="E8" s="41"/>
      <c r="F8" s="78">
        <v>2021</v>
      </c>
      <c r="G8" s="79">
        <v>2020</v>
      </c>
      <c r="H8" s="78">
        <v>2021</v>
      </c>
      <c r="I8" s="79">
        <v>2020</v>
      </c>
      <c r="J8" s="78">
        <v>2021</v>
      </c>
      <c r="K8" s="79">
        <v>2020</v>
      </c>
      <c r="L8" s="78" t="s">
        <v>7</v>
      </c>
      <c r="M8" s="80" t="s">
        <v>2</v>
      </c>
      <c r="N8" s="80" t="s">
        <v>3</v>
      </c>
      <c r="O8" s="81" t="s">
        <v>8</v>
      </c>
      <c r="P8" s="81" t="s">
        <v>9</v>
      </c>
      <c r="Q8" s="82" t="s">
        <v>10</v>
      </c>
    </row>
    <row r="9" spans="1:17" x14ac:dyDescent="0.25">
      <c r="A9" s="42" t="s">
        <v>11</v>
      </c>
      <c r="B9" s="52" t="s">
        <v>11</v>
      </c>
      <c r="C9" s="43" t="s">
        <v>12</v>
      </c>
      <c r="D9" s="44" t="s">
        <v>13</v>
      </c>
      <c r="E9" s="21"/>
      <c r="F9" s="100">
        <v>57.049754734957801</v>
      </c>
      <c r="G9" s="101">
        <v>44.327937457551698</v>
      </c>
      <c r="H9" s="102">
        <v>120.16127337197</v>
      </c>
      <c r="I9" s="103">
        <v>107.18880294280901</v>
      </c>
      <c r="J9" s="102">
        <v>68.551711745111206</v>
      </c>
      <c r="K9" s="103">
        <v>47.514585529986803</v>
      </c>
      <c r="L9" s="100">
        <v>28.699321482278499</v>
      </c>
      <c r="M9" s="101">
        <v>12.1024492045894</v>
      </c>
      <c r="N9" s="101">
        <v>44.275091491322499</v>
      </c>
      <c r="O9" s="101">
        <v>52.1135926445031</v>
      </c>
      <c r="P9" s="101">
        <v>5.4330245589565802</v>
      </c>
      <c r="Q9" s="101">
        <v>35.691587225621099</v>
      </c>
    </row>
    <row r="10" spans="1:17" x14ac:dyDescent="0.25">
      <c r="A10" s="45"/>
      <c r="B10" s="52"/>
      <c r="C10" s="46"/>
      <c r="D10" s="47"/>
      <c r="E10" s="1"/>
      <c r="F10" s="104"/>
      <c r="G10" s="104"/>
      <c r="H10" s="104"/>
      <c r="I10" s="104"/>
      <c r="J10" s="104"/>
      <c r="K10" s="104"/>
      <c r="L10" s="104"/>
      <c r="M10" s="104"/>
      <c r="N10" s="104"/>
      <c r="O10" s="104"/>
      <c r="P10" s="104"/>
      <c r="Q10" s="104"/>
    </row>
    <row r="11" spans="1:17" x14ac:dyDescent="0.25">
      <c r="A11" s="42" t="s">
        <v>14</v>
      </c>
      <c r="B11" s="52" t="s">
        <v>14</v>
      </c>
      <c r="C11" s="43" t="s">
        <v>12</v>
      </c>
      <c r="D11" s="44" t="s">
        <v>13</v>
      </c>
      <c r="E11" s="21"/>
      <c r="F11" s="100">
        <v>56.128458163267901</v>
      </c>
      <c r="G11" s="101">
        <v>42.9471272093298</v>
      </c>
      <c r="H11" s="102">
        <v>102.606594951094</v>
      </c>
      <c r="I11" s="103">
        <v>91.845650320978706</v>
      </c>
      <c r="J11" s="102">
        <v>57.591499719878897</v>
      </c>
      <c r="K11" s="103">
        <v>39.445068279586899</v>
      </c>
      <c r="L11" s="100">
        <v>30.691996905149502</v>
      </c>
      <c r="M11" s="101">
        <v>11.7163356049076</v>
      </c>
      <c r="N11" s="101">
        <v>46.004309871312401</v>
      </c>
      <c r="O11" s="101">
        <v>50.699389390879503</v>
      </c>
      <c r="P11" s="101">
        <v>3.21571296334014</v>
      </c>
      <c r="Q11" s="101">
        <v>34.894676391676498</v>
      </c>
    </row>
    <row r="12" spans="1:17" x14ac:dyDescent="0.25">
      <c r="A12" s="45"/>
      <c r="B12" s="52"/>
      <c r="C12" s="46"/>
      <c r="D12" s="47"/>
      <c r="E12" s="1"/>
      <c r="F12" s="105"/>
      <c r="G12" s="105"/>
      <c r="H12" s="106"/>
      <c r="I12" s="106"/>
      <c r="J12" s="106"/>
      <c r="K12" s="106"/>
      <c r="L12" s="105"/>
      <c r="M12" s="105"/>
      <c r="N12" s="105"/>
      <c r="O12" s="105"/>
      <c r="P12" s="105"/>
      <c r="Q12" s="105"/>
    </row>
    <row r="13" spans="1:17" x14ac:dyDescent="0.25">
      <c r="A13" s="48" t="s">
        <v>15</v>
      </c>
      <c r="B13" s="52"/>
      <c r="C13" s="8"/>
      <c r="D13" s="20"/>
      <c r="E13" s="1"/>
      <c r="F13" s="107"/>
      <c r="G13" s="107"/>
      <c r="H13" s="108"/>
      <c r="I13" s="108"/>
      <c r="J13" s="108"/>
      <c r="K13" s="108"/>
      <c r="L13" s="107"/>
      <c r="M13" s="107"/>
      <c r="N13" s="107"/>
      <c r="O13" s="107"/>
      <c r="P13" s="107"/>
      <c r="Q13" s="107"/>
    </row>
    <row r="14" spans="1:17" x14ac:dyDescent="0.25">
      <c r="A14" s="42" t="s">
        <v>16</v>
      </c>
      <c r="B14" s="52" t="s">
        <v>16</v>
      </c>
      <c r="C14" s="43" t="s">
        <v>12</v>
      </c>
      <c r="D14" s="44" t="s">
        <v>13</v>
      </c>
      <c r="E14" s="21"/>
      <c r="F14" s="100">
        <v>63.701121280821098</v>
      </c>
      <c r="G14" s="101">
        <v>49.0812486391712</v>
      </c>
      <c r="H14" s="102">
        <v>121.855543944025</v>
      </c>
      <c r="I14" s="103">
        <v>92.110487207752897</v>
      </c>
      <c r="J14" s="102">
        <v>77.623347835188198</v>
      </c>
      <c r="K14" s="103">
        <v>45.208977249189203</v>
      </c>
      <c r="L14" s="100">
        <v>29.7870837580565</v>
      </c>
      <c r="M14" s="101">
        <v>32.292801436587403</v>
      </c>
      <c r="N14" s="101">
        <v>71.698969006383095</v>
      </c>
      <c r="O14" s="101">
        <v>77.059251718357501</v>
      </c>
      <c r="P14" s="101">
        <v>3.1219073375886599</v>
      </c>
      <c r="Q14" s="101">
        <v>33.838916249141597</v>
      </c>
    </row>
    <row r="15" spans="1:17" x14ac:dyDescent="0.25">
      <c r="A15" s="49" t="s">
        <v>17</v>
      </c>
      <c r="B15" s="52" t="s">
        <v>50</v>
      </c>
      <c r="C15" s="50" t="s">
        <v>12</v>
      </c>
      <c r="D15" s="51" t="s">
        <v>13</v>
      </c>
      <c r="E15" s="21"/>
      <c r="F15" s="109">
        <v>61.8160054596039</v>
      </c>
      <c r="G15" s="110">
        <v>47.002598588294397</v>
      </c>
      <c r="H15" s="111">
        <v>87.397614412251997</v>
      </c>
      <c r="I15" s="112">
        <v>79.684290533958105</v>
      </c>
      <c r="J15" s="111">
        <v>54.025714096641302</v>
      </c>
      <c r="K15" s="112">
        <v>37.453687217606699</v>
      </c>
      <c r="L15" s="109">
        <v>31.5161444605715</v>
      </c>
      <c r="M15" s="110">
        <v>9.6798551215145192</v>
      </c>
      <c r="N15" s="110">
        <v>44.246716705756597</v>
      </c>
      <c r="O15" s="110">
        <v>52.720071958127399</v>
      </c>
      <c r="P15" s="110">
        <v>5.8742101351639402</v>
      </c>
      <c r="Q15" s="110">
        <v>39.241679147851301</v>
      </c>
    </row>
    <row r="16" spans="1:17" x14ac:dyDescent="0.25">
      <c r="A16" s="49" t="s">
        <v>18</v>
      </c>
      <c r="B16" s="52" t="s">
        <v>18</v>
      </c>
      <c r="C16" s="50" t="s">
        <v>12</v>
      </c>
      <c r="D16" s="51" t="s">
        <v>13</v>
      </c>
      <c r="E16" s="21"/>
      <c r="F16" s="113">
        <v>55.168329058617402</v>
      </c>
      <c r="G16" s="114">
        <v>40.622313983644098</v>
      </c>
      <c r="H16" s="115">
        <v>96.9790365827279</v>
      </c>
      <c r="I16" s="116">
        <v>84.756533708794095</v>
      </c>
      <c r="J16" s="115">
        <v>53.501714019836299</v>
      </c>
      <c r="K16" s="116">
        <v>34.430065244839497</v>
      </c>
      <c r="L16" s="113">
        <v>35.807943094600503</v>
      </c>
      <c r="M16" s="114">
        <v>14.420720549907999</v>
      </c>
      <c r="N16" s="114">
        <v>55.392427052850898</v>
      </c>
      <c r="O16" s="114">
        <v>61.2183123595346</v>
      </c>
      <c r="P16" s="114">
        <v>3.7491436469437298</v>
      </c>
      <c r="Q16" s="114">
        <v>40.899577965176697</v>
      </c>
    </row>
    <row r="17" spans="1:17" x14ac:dyDescent="0.25">
      <c r="A17" s="49" t="s">
        <v>19</v>
      </c>
      <c r="B17" s="52" t="s">
        <v>19</v>
      </c>
      <c r="C17" s="50" t="s">
        <v>12</v>
      </c>
      <c r="D17" s="51" t="s">
        <v>13</v>
      </c>
      <c r="E17" s="21"/>
      <c r="F17" s="109">
        <v>46.347433601570799</v>
      </c>
      <c r="G17" s="110">
        <v>38.594695149215198</v>
      </c>
      <c r="H17" s="111">
        <v>112.128593498637</v>
      </c>
      <c r="I17" s="112">
        <v>120.889147436573</v>
      </c>
      <c r="J17" s="111">
        <v>51.968725420156296</v>
      </c>
      <c r="K17" s="112">
        <v>46.656797921630996</v>
      </c>
      <c r="L17" s="109">
        <v>20.087575306351901</v>
      </c>
      <c r="M17" s="110">
        <v>-7.24676625131519</v>
      </c>
      <c r="N17" s="110">
        <v>11.3851094270285</v>
      </c>
      <c r="O17" s="110">
        <v>17.6945467623461</v>
      </c>
      <c r="P17" s="110">
        <v>5.6645249690678403</v>
      </c>
      <c r="Q17" s="110">
        <v>26.889965994328399</v>
      </c>
    </row>
    <row r="18" spans="1:17" x14ac:dyDescent="0.25">
      <c r="A18" s="45"/>
      <c r="B18" s="52"/>
      <c r="C18" s="46"/>
      <c r="D18" s="47"/>
      <c r="E18" s="1"/>
      <c r="F18" s="104"/>
      <c r="G18" s="104"/>
      <c r="H18" s="104"/>
      <c r="I18" s="104"/>
      <c r="J18" s="104"/>
      <c r="K18" s="104"/>
      <c r="L18" s="104"/>
      <c r="M18" s="104"/>
      <c r="N18" s="104"/>
      <c r="O18" s="104"/>
      <c r="P18" s="104"/>
      <c r="Q18" s="104"/>
    </row>
    <row r="19" spans="1:17" x14ac:dyDescent="0.25">
      <c r="A19" s="48" t="s">
        <v>20</v>
      </c>
      <c r="B19" s="52"/>
      <c r="C19" s="8"/>
      <c r="D19" s="20"/>
      <c r="E19" s="1"/>
      <c r="F19" s="117"/>
      <c r="G19" s="117"/>
      <c r="H19" s="117"/>
      <c r="I19" s="117"/>
      <c r="J19" s="117"/>
      <c r="K19" s="117"/>
      <c r="L19" s="117"/>
      <c r="M19" s="117"/>
      <c r="N19" s="117"/>
      <c r="O19" s="117"/>
      <c r="P19" s="117"/>
      <c r="Q19" s="117"/>
    </row>
    <row r="20" spans="1:17" x14ac:dyDescent="0.25">
      <c r="A20" s="42" t="s">
        <v>21</v>
      </c>
      <c r="B20" s="52" t="s">
        <v>21</v>
      </c>
      <c r="C20" s="43" t="s">
        <v>12</v>
      </c>
      <c r="D20" s="44" t="s">
        <v>13</v>
      </c>
      <c r="E20" s="21"/>
      <c r="F20" s="100">
        <v>38.5750689404151</v>
      </c>
      <c r="G20" s="101">
        <v>33.918797364865597</v>
      </c>
      <c r="H20" s="102">
        <v>116.291894354162</v>
      </c>
      <c r="I20" s="103">
        <v>139.15928278815599</v>
      </c>
      <c r="J20" s="102">
        <v>44.8596784192328</v>
      </c>
      <c r="K20" s="103">
        <v>47.201155143314999</v>
      </c>
      <c r="L20" s="100">
        <v>13.7277024461154</v>
      </c>
      <c r="M20" s="101">
        <v>-16.432528233711501</v>
      </c>
      <c r="N20" s="101">
        <v>-4.9606343678939497</v>
      </c>
      <c r="O20" s="101">
        <v>-3.7487673089091098</v>
      </c>
      <c r="P20" s="101">
        <v>1.2751211573485599</v>
      </c>
      <c r="Q20" s="101">
        <v>15.177868441772199</v>
      </c>
    </row>
    <row r="21" spans="1:17" x14ac:dyDescent="0.25">
      <c r="A21" s="49" t="s">
        <v>22</v>
      </c>
      <c r="B21" s="52" t="s">
        <v>22</v>
      </c>
      <c r="C21" s="50" t="s">
        <v>12</v>
      </c>
      <c r="D21" s="51" t="s">
        <v>13</v>
      </c>
      <c r="E21" s="21"/>
      <c r="F21" s="109">
        <v>58.116784188459903</v>
      </c>
      <c r="G21" s="110">
        <v>45.724054190826799</v>
      </c>
      <c r="H21" s="111">
        <v>111.846261588472</v>
      </c>
      <c r="I21" s="112">
        <v>93.677830599555406</v>
      </c>
      <c r="J21" s="111">
        <v>65.001450470232797</v>
      </c>
      <c r="K21" s="112">
        <v>42.833302028131698</v>
      </c>
      <c r="L21" s="109">
        <v>27.103305288530699</v>
      </c>
      <c r="M21" s="110">
        <v>19.394589811309299</v>
      </c>
      <c r="N21" s="110">
        <v>51.754469985857497</v>
      </c>
      <c r="O21" s="110">
        <v>50.586175767630003</v>
      </c>
      <c r="P21" s="110">
        <v>-0.76985819154873103</v>
      </c>
      <c r="Q21" s="110">
        <v>26.124790081037698</v>
      </c>
    </row>
    <row r="22" spans="1:17" x14ac:dyDescent="0.25">
      <c r="A22" s="49" t="s">
        <v>23</v>
      </c>
      <c r="B22" s="52" t="s">
        <v>23</v>
      </c>
      <c r="C22" s="50" t="s">
        <v>12</v>
      </c>
      <c r="D22" s="51" t="s">
        <v>13</v>
      </c>
      <c r="E22" s="21"/>
      <c r="F22" s="113">
        <v>47.126144455229401</v>
      </c>
      <c r="G22" s="114">
        <v>37.079052187894703</v>
      </c>
      <c r="H22" s="115">
        <v>101.996353105559</v>
      </c>
      <c r="I22" s="116">
        <v>104.625019092822</v>
      </c>
      <c r="J22" s="115">
        <v>48.066948703591997</v>
      </c>
      <c r="K22" s="116">
        <v>38.7939654310224</v>
      </c>
      <c r="L22" s="113">
        <v>27.0964107076468</v>
      </c>
      <c r="M22" s="114">
        <v>-2.5124640454595801</v>
      </c>
      <c r="N22" s="114">
        <v>23.9031590855476</v>
      </c>
      <c r="O22" s="114">
        <v>28.9781315847314</v>
      </c>
      <c r="P22" s="114">
        <v>4.0959185678872698</v>
      </c>
      <c r="Q22" s="114">
        <v>32.302176192939598</v>
      </c>
    </row>
    <row r="23" spans="1:17" x14ac:dyDescent="0.25">
      <c r="A23" s="49" t="s">
        <v>24</v>
      </c>
      <c r="B23" s="52" t="s">
        <v>24</v>
      </c>
      <c r="C23" s="50" t="s">
        <v>12</v>
      </c>
      <c r="D23" s="51" t="s">
        <v>13</v>
      </c>
      <c r="E23" s="21"/>
      <c r="F23" s="109">
        <v>46.088469810760003</v>
      </c>
      <c r="G23" s="110">
        <v>35.6181532400471</v>
      </c>
      <c r="H23" s="111">
        <v>102.792174330245</v>
      </c>
      <c r="I23" s="112">
        <v>118.884474110642</v>
      </c>
      <c r="J23" s="111">
        <v>47.3753402340188</v>
      </c>
      <c r="K23" s="112">
        <v>42.344454167352801</v>
      </c>
      <c r="L23" s="109">
        <v>29.396011916026598</v>
      </c>
      <c r="M23" s="110">
        <v>-13.5360818986513</v>
      </c>
      <c r="N23" s="110">
        <v>11.8808617694846</v>
      </c>
      <c r="O23" s="110">
        <v>10.5175058026021</v>
      </c>
      <c r="P23" s="110">
        <v>-1.21857835676268</v>
      </c>
      <c r="Q23" s="110">
        <v>27.8192201203038</v>
      </c>
    </row>
    <row r="24" spans="1:17" x14ac:dyDescent="0.25">
      <c r="A24" s="49" t="s">
        <v>25</v>
      </c>
      <c r="B24" s="52" t="s">
        <v>25</v>
      </c>
      <c r="C24" s="50" t="s">
        <v>12</v>
      </c>
      <c r="D24" s="51" t="s">
        <v>13</v>
      </c>
      <c r="E24" s="21"/>
      <c r="F24" s="113">
        <v>58.951889419598601</v>
      </c>
      <c r="G24" s="114">
        <v>46.421996549532999</v>
      </c>
      <c r="H24" s="115">
        <v>80.923132294782107</v>
      </c>
      <c r="I24" s="116">
        <v>73.875590730057795</v>
      </c>
      <c r="J24" s="115">
        <v>47.705715465295398</v>
      </c>
      <c r="K24" s="116">
        <v>34.294524179654502</v>
      </c>
      <c r="L24" s="113">
        <v>26.991283877021299</v>
      </c>
      <c r="M24" s="114">
        <v>9.5397430938672301</v>
      </c>
      <c r="N24" s="114">
        <v>39.105926110492803</v>
      </c>
      <c r="O24" s="114">
        <v>46.2377408130316</v>
      </c>
      <c r="P24" s="114">
        <v>5.1268949511711899</v>
      </c>
      <c r="Q24" s="114">
        <v>33.501993598539798</v>
      </c>
    </row>
    <row r="25" spans="1:17" x14ac:dyDescent="0.25">
      <c r="A25" s="49" t="s">
        <v>26</v>
      </c>
      <c r="B25" s="52" t="s">
        <v>26</v>
      </c>
      <c r="C25" s="50" t="s">
        <v>12</v>
      </c>
      <c r="D25" s="51" t="s">
        <v>13</v>
      </c>
      <c r="E25" s="21"/>
      <c r="F25" s="109">
        <v>50.968145307924402</v>
      </c>
      <c r="G25" s="110">
        <v>38.363506870480499</v>
      </c>
      <c r="H25" s="111">
        <v>87.539387525191202</v>
      </c>
      <c r="I25" s="112">
        <v>98.578864325744803</v>
      </c>
      <c r="J25" s="111">
        <v>44.617202235506497</v>
      </c>
      <c r="K25" s="112">
        <v>37.818309388448803</v>
      </c>
      <c r="L25" s="109">
        <v>32.855803511390299</v>
      </c>
      <c r="M25" s="110">
        <v>-11.1986244476044</v>
      </c>
      <c r="N25" s="110">
        <v>17.977781019302402</v>
      </c>
      <c r="O25" s="110">
        <v>19.798678048407101</v>
      </c>
      <c r="P25" s="110">
        <v>1.5434236967100901</v>
      </c>
      <c r="Q25" s="110">
        <v>34.906331465239703</v>
      </c>
    </row>
    <row r="26" spans="1:17" x14ac:dyDescent="0.25">
      <c r="A26" s="49" t="s">
        <v>27</v>
      </c>
      <c r="B26" s="52" t="s">
        <v>27</v>
      </c>
      <c r="C26" s="50" t="s">
        <v>12</v>
      </c>
      <c r="D26" s="51" t="s">
        <v>13</v>
      </c>
      <c r="E26" s="21"/>
      <c r="F26" s="113">
        <v>43.908456715353601</v>
      </c>
      <c r="G26" s="114">
        <v>24.097856244598798</v>
      </c>
      <c r="H26" s="115">
        <v>139.38375587332499</v>
      </c>
      <c r="I26" s="116">
        <v>91.942173304222194</v>
      </c>
      <c r="J26" s="115">
        <v>61.2012561158732</v>
      </c>
      <c r="K26" s="116">
        <v>22.1560927510113</v>
      </c>
      <c r="L26" s="113">
        <v>82.208974398687701</v>
      </c>
      <c r="M26" s="114">
        <v>51.599370413103202</v>
      </c>
      <c r="N26" s="114">
        <v>176.22765802458301</v>
      </c>
      <c r="O26" s="114">
        <v>192.39087369698501</v>
      </c>
      <c r="P26" s="114">
        <v>5.8514110382689601</v>
      </c>
      <c r="Q26" s="114">
        <v>92.870770439369196</v>
      </c>
    </row>
    <row r="27" spans="1:17" x14ac:dyDescent="0.25">
      <c r="A27" s="49" t="s">
        <v>28</v>
      </c>
      <c r="B27" s="52" t="s">
        <v>28</v>
      </c>
      <c r="C27" s="50" t="s">
        <v>12</v>
      </c>
      <c r="D27" s="51" t="s">
        <v>13</v>
      </c>
      <c r="E27" s="21"/>
      <c r="F27" s="109">
        <v>65.934301029260894</v>
      </c>
      <c r="G27" s="110">
        <v>50.608638170222498</v>
      </c>
      <c r="H27" s="111">
        <v>172.55424890155899</v>
      </c>
      <c r="I27" s="112">
        <v>128.239805674656</v>
      </c>
      <c r="J27" s="111">
        <v>113.77243790953401</v>
      </c>
      <c r="K27" s="112">
        <v>64.900419244083295</v>
      </c>
      <c r="L27" s="109">
        <v>30.282701556778498</v>
      </c>
      <c r="M27" s="110">
        <v>34.555918884756203</v>
      </c>
      <c r="N27" s="110">
        <v>75.303086227607906</v>
      </c>
      <c r="O27" s="110">
        <v>83.112246975377602</v>
      </c>
      <c r="P27" s="110">
        <v>4.4546624453778998</v>
      </c>
      <c r="Q27" s="110">
        <v>36.0863561358521</v>
      </c>
    </row>
    <row r="28" spans="1:17" x14ac:dyDescent="0.25">
      <c r="A28" s="49" t="s">
        <v>29</v>
      </c>
      <c r="B28" s="52" t="s">
        <v>29</v>
      </c>
      <c r="C28" s="50" t="s">
        <v>12</v>
      </c>
      <c r="D28" s="51" t="s">
        <v>13</v>
      </c>
      <c r="E28" s="21"/>
      <c r="F28" s="113">
        <v>68.139770102967404</v>
      </c>
      <c r="G28" s="114">
        <v>52.453175174557401</v>
      </c>
      <c r="H28" s="115">
        <v>101.168930843252</v>
      </c>
      <c r="I28" s="116">
        <v>85.843861782446794</v>
      </c>
      <c r="J28" s="115">
        <v>68.936276892222693</v>
      </c>
      <c r="K28" s="116">
        <v>45.027831197351802</v>
      </c>
      <c r="L28" s="113">
        <v>29.905901551635299</v>
      </c>
      <c r="M28" s="114">
        <v>17.852259605519901</v>
      </c>
      <c r="N28" s="114">
        <v>53.097040339524497</v>
      </c>
      <c r="O28" s="114">
        <v>61.212458892542202</v>
      </c>
      <c r="P28" s="114">
        <v>5.3008330762110401</v>
      </c>
      <c r="Q28" s="114">
        <v>36.7919965490346</v>
      </c>
    </row>
    <row r="29" spans="1:17" x14ac:dyDescent="0.25">
      <c r="A29" s="49" t="s">
        <v>30</v>
      </c>
      <c r="B29" s="52" t="s">
        <v>30</v>
      </c>
      <c r="C29" s="50" t="s">
        <v>12</v>
      </c>
      <c r="D29" s="51" t="s">
        <v>13</v>
      </c>
      <c r="E29" s="21"/>
      <c r="F29" s="109">
        <v>65.968864879509297</v>
      </c>
      <c r="G29" s="110">
        <v>57.0506300666557</v>
      </c>
      <c r="H29" s="111">
        <v>77.472474263182306</v>
      </c>
      <c r="I29" s="112">
        <v>64.132016054194494</v>
      </c>
      <c r="J29" s="111">
        <v>51.107711865491403</v>
      </c>
      <c r="K29" s="112">
        <v>36.587719233366698</v>
      </c>
      <c r="L29" s="109">
        <v>15.632140788688799</v>
      </c>
      <c r="M29" s="110">
        <v>20.801557521152102</v>
      </c>
      <c r="N29" s="110">
        <v>39.685427067787501</v>
      </c>
      <c r="O29" s="110">
        <v>38.567286035448497</v>
      </c>
      <c r="P29" s="110">
        <v>-0.80047078339561695</v>
      </c>
      <c r="Q29" s="110">
        <v>14.7065392854604</v>
      </c>
    </row>
    <row r="30" spans="1:17" x14ac:dyDescent="0.25">
      <c r="A30" s="49" t="s">
        <v>31</v>
      </c>
      <c r="B30" s="52" t="s">
        <v>31</v>
      </c>
      <c r="C30" s="50" t="s">
        <v>12</v>
      </c>
      <c r="D30" s="51" t="s">
        <v>13</v>
      </c>
      <c r="E30" s="21"/>
      <c r="F30" s="113">
        <v>76.521501608352594</v>
      </c>
      <c r="G30" s="114">
        <v>62.3175381557771</v>
      </c>
      <c r="H30" s="115">
        <v>87.185269684222703</v>
      </c>
      <c r="I30" s="116">
        <v>72.571432797288594</v>
      </c>
      <c r="J30" s="115">
        <v>66.715477543659105</v>
      </c>
      <c r="K30" s="116">
        <v>45.224730323644501</v>
      </c>
      <c r="L30" s="113">
        <v>22.792882827093401</v>
      </c>
      <c r="M30" s="114">
        <v>20.137175640109501</v>
      </c>
      <c r="N30" s="114">
        <v>47.519901315539201</v>
      </c>
      <c r="O30" s="114">
        <v>47.781221282009099</v>
      </c>
      <c r="P30" s="114">
        <v>0.17714217820070999</v>
      </c>
      <c r="Q30" s="114">
        <v>23.010400814408801</v>
      </c>
    </row>
    <row r="31" spans="1:17" x14ac:dyDescent="0.25">
      <c r="A31" s="49" t="s">
        <v>32</v>
      </c>
      <c r="B31" s="52" t="s">
        <v>32</v>
      </c>
      <c r="C31" s="50" t="s">
        <v>12</v>
      </c>
      <c r="D31" s="51" t="s">
        <v>13</v>
      </c>
      <c r="E31" s="21"/>
      <c r="F31" s="109">
        <v>52.720101869555997</v>
      </c>
      <c r="G31" s="110">
        <v>41.497646879923401</v>
      </c>
      <c r="H31" s="111">
        <v>113.088224788766</v>
      </c>
      <c r="I31" s="112">
        <v>104.906913902136</v>
      </c>
      <c r="J31" s="111">
        <v>59.620227311110099</v>
      </c>
      <c r="K31" s="112">
        <v>43.533900683733897</v>
      </c>
      <c r="L31" s="109">
        <v>27.0435936334068</v>
      </c>
      <c r="M31" s="110">
        <v>7.7986384141104201</v>
      </c>
      <c r="N31" s="110">
        <v>36.951264129168102</v>
      </c>
      <c r="O31" s="110">
        <v>47.792078905058801</v>
      </c>
      <c r="P31" s="110">
        <v>7.9158194302361302</v>
      </c>
      <c r="Q31" s="110">
        <v>37.100135103110297</v>
      </c>
    </row>
    <row r="32" spans="1:17" x14ac:dyDescent="0.25">
      <c r="A32" s="49" t="s">
        <v>33</v>
      </c>
      <c r="B32" s="52" t="s">
        <v>33</v>
      </c>
      <c r="C32" s="50" t="s">
        <v>12</v>
      </c>
      <c r="D32" s="51" t="s">
        <v>13</v>
      </c>
      <c r="E32" s="21"/>
      <c r="F32" s="113">
        <v>61.354639117815701</v>
      </c>
      <c r="G32" s="114">
        <v>45.926855820464198</v>
      </c>
      <c r="H32" s="115">
        <v>84.657462698292306</v>
      </c>
      <c r="I32" s="116">
        <v>77.468302291178006</v>
      </c>
      <c r="J32" s="115">
        <v>51.941280724836702</v>
      </c>
      <c r="K32" s="116">
        <v>35.578755499830699</v>
      </c>
      <c r="L32" s="113">
        <v>33.592073791555102</v>
      </c>
      <c r="M32" s="114">
        <v>9.2801316080124607</v>
      </c>
      <c r="N32" s="114">
        <v>45.989594057284499</v>
      </c>
      <c r="O32" s="114">
        <v>56.683202842124501</v>
      </c>
      <c r="P32" s="114">
        <v>7.3249116513358503</v>
      </c>
      <c r="Q32" s="114">
        <v>43.377575169973902</v>
      </c>
    </row>
    <row r="33" spans="1:17" x14ac:dyDescent="0.25">
      <c r="A33" s="49" t="s">
        <v>34</v>
      </c>
      <c r="B33" s="52" t="s">
        <v>34</v>
      </c>
      <c r="C33" s="50" t="s">
        <v>12</v>
      </c>
      <c r="D33" s="51" t="s">
        <v>13</v>
      </c>
      <c r="E33" s="21"/>
      <c r="F33" s="109">
        <v>63.3630105842646</v>
      </c>
      <c r="G33" s="110">
        <v>51.182819501863598</v>
      </c>
      <c r="H33" s="111">
        <v>82.446046773711501</v>
      </c>
      <c r="I33" s="112">
        <v>73.730220803696099</v>
      </c>
      <c r="J33" s="111">
        <v>52.2402973435346</v>
      </c>
      <c r="K33" s="112">
        <v>37.737205832281298</v>
      </c>
      <c r="L33" s="109">
        <v>23.7974210896244</v>
      </c>
      <c r="M33" s="110">
        <v>11.8212394795629</v>
      </c>
      <c r="N33" s="110">
        <v>38.4318107061519</v>
      </c>
      <c r="O33" s="110">
        <v>44.352575600796598</v>
      </c>
      <c r="P33" s="110">
        <v>4.2770262589519099</v>
      </c>
      <c r="Q33" s="110">
        <v>29.092269297532901</v>
      </c>
    </row>
    <row r="34" spans="1:17" x14ac:dyDescent="0.25">
      <c r="A34" s="49" t="s">
        <v>35</v>
      </c>
      <c r="B34" s="52" t="s">
        <v>35</v>
      </c>
      <c r="C34" s="50" t="s">
        <v>12</v>
      </c>
      <c r="D34" s="51" t="s">
        <v>13</v>
      </c>
      <c r="E34" s="21"/>
      <c r="F34" s="113">
        <v>71.128619641849099</v>
      </c>
      <c r="G34" s="114">
        <v>51.935266076068402</v>
      </c>
      <c r="H34" s="115">
        <v>74.696571311305604</v>
      </c>
      <c r="I34" s="116">
        <v>66.812181226422496</v>
      </c>
      <c r="J34" s="115">
        <v>53.130640093521102</v>
      </c>
      <c r="K34" s="116">
        <v>34.699084091167599</v>
      </c>
      <c r="L34" s="113">
        <v>36.956301596045499</v>
      </c>
      <c r="M34" s="114">
        <v>11.8008272446058</v>
      </c>
      <c r="N34" s="114">
        <v>53.1182781479962</v>
      </c>
      <c r="O34" s="114">
        <v>56.500369788002303</v>
      </c>
      <c r="P34" s="114">
        <v>2.2088098696728502</v>
      </c>
      <c r="Q34" s="114">
        <v>39.981405902837899</v>
      </c>
    </row>
    <row r="35" spans="1:17" x14ac:dyDescent="0.25">
      <c r="A35" s="49" t="s">
        <v>18</v>
      </c>
      <c r="B35" s="53" t="s">
        <v>48</v>
      </c>
      <c r="C35" s="50" t="s">
        <v>12</v>
      </c>
      <c r="D35" s="51" t="s">
        <v>13</v>
      </c>
      <c r="E35" s="21"/>
      <c r="F35" s="109">
        <v>53.864843250925702</v>
      </c>
      <c r="G35" s="110">
        <v>39.855703797447099</v>
      </c>
      <c r="H35" s="111">
        <v>98.809884091360701</v>
      </c>
      <c r="I35" s="112">
        <v>86.293757711237504</v>
      </c>
      <c r="J35" s="111">
        <v>53.2237891822328</v>
      </c>
      <c r="K35" s="112">
        <v>34.392984469077497</v>
      </c>
      <c r="L35" s="109">
        <v>35.149647650622697</v>
      </c>
      <c r="M35" s="110">
        <v>14.504092430423</v>
      </c>
      <c r="N35" s="110">
        <v>54.751877465260101</v>
      </c>
      <c r="O35" s="110">
        <v>61.057924950362498</v>
      </c>
      <c r="P35" s="110">
        <v>4.0749408591298097</v>
      </c>
      <c r="Q35" s="110">
        <v>40.656915863707901</v>
      </c>
    </row>
    <row r="36" spans="1:17" x14ac:dyDescent="0.25">
      <c r="A36" s="49" t="s">
        <v>36</v>
      </c>
      <c r="B36" s="52" t="s">
        <v>36</v>
      </c>
      <c r="C36" s="50" t="s">
        <v>12</v>
      </c>
      <c r="D36" s="51" t="s">
        <v>13</v>
      </c>
      <c r="E36" s="21"/>
      <c r="F36" s="113">
        <v>54.874648577077203</v>
      </c>
      <c r="G36" s="114">
        <v>41.375844794648202</v>
      </c>
      <c r="H36" s="115">
        <v>82.474421016168407</v>
      </c>
      <c r="I36" s="116">
        <v>74.975413568027307</v>
      </c>
      <c r="J36" s="115">
        <v>45.257548698601497</v>
      </c>
      <c r="K36" s="116">
        <v>31.021710752052599</v>
      </c>
      <c r="L36" s="113">
        <v>32.624841497314897</v>
      </c>
      <c r="M36" s="114">
        <v>10.0019554294781</v>
      </c>
      <c r="N36" s="114">
        <v>45.889919032292497</v>
      </c>
      <c r="O36" s="114">
        <v>48.378165946250803</v>
      </c>
      <c r="P36" s="114">
        <v>1.70556466852763</v>
      </c>
      <c r="Q36" s="114">
        <v>34.886843935583897</v>
      </c>
    </row>
    <row r="37" spans="1:17" x14ac:dyDescent="0.25">
      <c r="A37" s="49" t="s">
        <v>37</v>
      </c>
      <c r="B37" s="52" t="s">
        <v>37</v>
      </c>
      <c r="C37" s="50" t="s">
        <v>12</v>
      </c>
      <c r="D37" s="51" t="s">
        <v>13</v>
      </c>
      <c r="E37" s="21"/>
      <c r="F37" s="109">
        <v>64.313030031409596</v>
      </c>
      <c r="G37" s="110">
        <v>42.2147721229654</v>
      </c>
      <c r="H37" s="111">
        <v>122.162453609037</v>
      </c>
      <c r="I37" s="112">
        <v>98.938880326046601</v>
      </c>
      <c r="J37" s="111">
        <v>78.5663754766869</v>
      </c>
      <c r="K37" s="112">
        <v>41.766822870654103</v>
      </c>
      <c r="L37" s="109">
        <v>52.347215908391398</v>
      </c>
      <c r="M37" s="110">
        <v>23.4726461492778</v>
      </c>
      <c r="N37" s="110">
        <v>88.107138816844497</v>
      </c>
      <c r="O37" s="110">
        <v>89.473114434864698</v>
      </c>
      <c r="P37" s="110">
        <v>0.72616894106834795</v>
      </c>
      <c r="Q37" s="110">
        <v>53.453514072900497</v>
      </c>
    </row>
    <row r="38" spans="1:17" x14ac:dyDescent="0.25">
      <c r="A38" s="49" t="s">
        <v>38</v>
      </c>
      <c r="B38" s="52" t="s">
        <v>49</v>
      </c>
      <c r="C38" s="50" t="s">
        <v>12</v>
      </c>
      <c r="D38" s="51" t="s">
        <v>13</v>
      </c>
      <c r="E38" s="21"/>
      <c r="F38" s="113">
        <v>55.272074294867203</v>
      </c>
      <c r="G38" s="114">
        <v>40.027592217930298</v>
      </c>
      <c r="H38" s="115">
        <v>87.886708536361198</v>
      </c>
      <c r="I38" s="116">
        <v>74.310707829180302</v>
      </c>
      <c r="J38" s="115">
        <v>48.576806837531002</v>
      </c>
      <c r="K38" s="116">
        <v>29.744787104121901</v>
      </c>
      <c r="L38" s="113">
        <v>38.0849339973742</v>
      </c>
      <c r="M38" s="114">
        <v>18.269238853690201</v>
      </c>
      <c r="N38" s="114">
        <v>63.3120004103151</v>
      </c>
      <c r="O38" s="114">
        <v>68.043654625075703</v>
      </c>
      <c r="P38" s="114">
        <v>2.8973095687227302</v>
      </c>
      <c r="Q38" s="114">
        <v>42.085682003044603</v>
      </c>
    </row>
    <row r="39" spans="1:17" x14ac:dyDescent="0.25">
      <c r="A39" s="49" t="s">
        <v>39</v>
      </c>
      <c r="B39" s="52" t="s">
        <v>39</v>
      </c>
      <c r="C39" s="50" t="s">
        <v>12</v>
      </c>
      <c r="D39" s="51" t="s">
        <v>13</v>
      </c>
      <c r="E39" s="21"/>
      <c r="F39" s="109">
        <v>57.870116990675598</v>
      </c>
      <c r="G39" s="110">
        <v>44.0371927684157</v>
      </c>
      <c r="H39" s="111">
        <v>90.100357879796405</v>
      </c>
      <c r="I39" s="112">
        <v>78.288958832781205</v>
      </c>
      <c r="J39" s="111">
        <v>52.1411825140556</v>
      </c>
      <c r="K39" s="112">
        <v>34.476259717577499</v>
      </c>
      <c r="L39" s="109">
        <v>31.4119119604307</v>
      </c>
      <c r="M39" s="110">
        <v>15.0869282503084</v>
      </c>
      <c r="N39" s="110">
        <v>51.237932830259403</v>
      </c>
      <c r="O39" s="110">
        <v>62.798804612432498</v>
      </c>
      <c r="P39" s="110">
        <v>7.6441614651982697</v>
      </c>
      <c r="Q39" s="110">
        <v>41.457250695190197</v>
      </c>
    </row>
    <row r="40" spans="1:17" x14ac:dyDescent="0.25">
      <c r="A40" s="49" t="s">
        <v>40</v>
      </c>
      <c r="B40" s="52" t="s">
        <v>40</v>
      </c>
      <c r="C40" s="50" t="s">
        <v>12</v>
      </c>
      <c r="D40" s="51" t="s">
        <v>13</v>
      </c>
      <c r="E40" s="21"/>
      <c r="F40" s="113">
        <v>51.099113339621397</v>
      </c>
      <c r="G40" s="114">
        <v>38.329257620699998</v>
      </c>
      <c r="H40" s="115">
        <v>88.614632195963395</v>
      </c>
      <c r="I40" s="116">
        <v>81.893504700638502</v>
      </c>
      <c r="J40" s="115">
        <v>45.281291341303898</v>
      </c>
      <c r="K40" s="116">
        <v>31.389172391327801</v>
      </c>
      <c r="L40" s="113">
        <v>33.316209370110002</v>
      </c>
      <c r="M40" s="114">
        <v>8.20715576881706</v>
      </c>
      <c r="N40" s="114">
        <v>44.257678338197202</v>
      </c>
      <c r="O40" s="114">
        <v>52.4517967703244</v>
      </c>
      <c r="P40" s="114">
        <v>5.6801956932350199</v>
      </c>
      <c r="Q40" s="114">
        <v>40.888830953135198</v>
      </c>
    </row>
    <row r="41" spans="1:17" x14ac:dyDescent="0.25">
      <c r="A41" s="49" t="s">
        <v>41</v>
      </c>
      <c r="B41" s="52" t="s">
        <v>41</v>
      </c>
      <c r="C41" s="50" t="s">
        <v>12</v>
      </c>
      <c r="D41" s="51" t="s">
        <v>13</v>
      </c>
      <c r="E41" s="21"/>
      <c r="F41" s="109">
        <v>54.824856476497999</v>
      </c>
      <c r="G41" s="110">
        <v>40.401787597627397</v>
      </c>
      <c r="H41" s="111">
        <v>100.032895004601</v>
      </c>
      <c r="I41" s="112">
        <v>90.266956833480606</v>
      </c>
      <c r="J41" s="111">
        <v>54.8428911155588</v>
      </c>
      <c r="K41" s="112">
        <v>36.469464170704804</v>
      </c>
      <c r="L41" s="109">
        <v>35.699085947666298</v>
      </c>
      <c r="M41" s="110">
        <v>10.818951379004201</v>
      </c>
      <c r="N41" s="110">
        <v>50.380304078097502</v>
      </c>
      <c r="O41" s="110">
        <v>50.8772563796485</v>
      </c>
      <c r="P41" s="110">
        <v>0.33046368977474999</v>
      </c>
      <c r="Q41" s="110">
        <v>36.147522154079603</v>
      </c>
    </row>
    <row r="42" spans="1:17" x14ac:dyDescent="0.25">
      <c r="B42" s="52"/>
      <c r="C42" s="50" t="s">
        <v>12</v>
      </c>
      <c r="D42" s="51" t="s">
        <v>62</v>
      </c>
    </row>
    <row r="43" spans="1:17" x14ac:dyDescent="0.25">
      <c r="B43" s="52"/>
      <c r="C43" s="50" t="s">
        <v>12</v>
      </c>
      <c r="D43" s="51" t="s">
        <v>63</v>
      </c>
    </row>
    <row r="44" spans="1:17" x14ac:dyDescent="0.25">
      <c r="A44" s="42" t="s">
        <v>52</v>
      </c>
      <c r="B44" s="52" t="s">
        <v>52</v>
      </c>
      <c r="C44" s="50" t="s">
        <v>12</v>
      </c>
      <c r="D44" s="51" t="s">
        <v>64</v>
      </c>
      <c r="F44" s="100">
        <v>61.200726201092102</v>
      </c>
      <c r="G44" s="101">
        <v>45.454673495925199</v>
      </c>
      <c r="H44" s="102">
        <v>93.677661483583606</v>
      </c>
      <c r="I44" s="103">
        <v>83.585215362822396</v>
      </c>
      <c r="J44" s="102">
        <v>57.3314091161539</v>
      </c>
      <c r="K44" s="103">
        <v>37.993386734036797</v>
      </c>
      <c r="L44" s="100">
        <v>34.641218370160502</v>
      </c>
      <c r="M44" s="101">
        <v>12.0744393335022</v>
      </c>
      <c r="N44" s="101">
        <v>50.898390600153803</v>
      </c>
      <c r="O44" s="101">
        <v>54.8714149038328</v>
      </c>
      <c r="P44" s="101">
        <v>2.6329136367044499</v>
      </c>
      <c r="Q44" s="101">
        <v>38.1862053692535</v>
      </c>
    </row>
    <row r="45" spans="1:17" x14ac:dyDescent="0.25">
      <c r="A45" s="49" t="s">
        <v>53</v>
      </c>
      <c r="B45" s="52" t="s">
        <v>53</v>
      </c>
      <c r="C45" s="50" t="s">
        <v>12</v>
      </c>
      <c r="D45" s="51" t="s">
        <v>65</v>
      </c>
      <c r="F45" s="109">
        <v>61.446131988788501</v>
      </c>
      <c r="G45" s="110">
        <v>52.300299634659403</v>
      </c>
      <c r="H45" s="111">
        <v>104.474178274555</v>
      </c>
      <c r="I45" s="112">
        <v>88.733423924560199</v>
      </c>
      <c r="J45" s="111">
        <v>64.1953414767857</v>
      </c>
      <c r="K45" s="112">
        <v>46.407846588637597</v>
      </c>
      <c r="L45" s="109">
        <v>17.4871509685733</v>
      </c>
      <c r="M45" s="110">
        <v>17.739374469960499</v>
      </c>
      <c r="N45" s="110">
        <v>38.328636632976497</v>
      </c>
      <c r="O45" s="110">
        <v>41.822428338816103</v>
      </c>
      <c r="P45" s="110">
        <v>2.5257183117546198</v>
      </c>
      <c r="Q45" s="110">
        <v>20.4545454545454</v>
      </c>
    </row>
    <row r="46" spans="1:17" x14ac:dyDescent="0.25">
      <c r="A46" s="49" t="s">
        <v>54</v>
      </c>
      <c r="B46" s="52" t="s">
        <v>54</v>
      </c>
      <c r="C46" s="50" t="s">
        <v>12</v>
      </c>
      <c r="D46" s="51" t="s">
        <v>66</v>
      </c>
      <c r="F46" s="113">
        <v>57.741466051307597</v>
      </c>
      <c r="G46" s="114">
        <v>42.982697902311997</v>
      </c>
      <c r="H46" s="115">
        <v>126.768118678322</v>
      </c>
      <c r="I46" s="116">
        <v>109.18098195549101</v>
      </c>
      <c r="J46" s="115">
        <v>73.197770210524794</v>
      </c>
      <c r="K46" s="116">
        <v>46.928931640706502</v>
      </c>
      <c r="L46" s="113">
        <v>34.336532766133502</v>
      </c>
      <c r="M46" s="114">
        <v>16.108241937227501</v>
      </c>
      <c r="N46" s="114">
        <v>55.975786474185298</v>
      </c>
      <c r="O46" s="114">
        <v>56.653177453987098</v>
      </c>
      <c r="P46" s="114">
        <v>0.43429239570718597</v>
      </c>
      <c r="Q46" s="114">
        <v>34.9199461125935</v>
      </c>
    </row>
    <row r="47" spans="1:17" x14ac:dyDescent="0.25">
      <c r="A47" s="49" t="s">
        <v>55</v>
      </c>
      <c r="B47" s="52" t="s">
        <v>55</v>
      </c>
      <c r="C47" s="50" t="s">
        <v>12</v>
      </c>
      <c r="D47" s="51" t="s">
        <v>67</v>
      </c>
      <c r="F47" s="109">
        <v>63.577518123852499</v>
      </c>
      <c r="G47" s="110">
        <v>48.989154875394497</v>
      </c>
      <c r="H47" s="111">
        <v>122.35470789590801</v>
      </c>
      <c r="I47" s="112">
        <v>92.454318729753297</v>
      </c>
      <c r="J47" s="111">
        <v>77.790086587908107</v>
      </c>
      <c r="K47" s="112">
        <v>45.292589391509701</v>
      </c>
      <c r="L47" s="109">
        <v>29.778760800352501</v>
      </c>
      <c r="M47" s="110">
        <v>32.340716558146902</v>
      </c>
      <c r="N47" s="110">
        <v>71.750141983470101</v>
      </c>
      <c r="O47" s="110">
        <v>75.961863992887402</v>
      </c>
      <c r="P47" s="110">
        <v>2.45223786180195</v>
      </c>
      <c r="Q47" s="110">
        <v>32.961244709276201</v>
      </c>
    </row>
    <row r="48" spans="1:17" x14ac:dyDescent="0.25">
      <c r="A48" s="49" t="s">
        <v>56</v>
      </c>
      <c r="B48" s="52" t="s">
        <v>56</v>
      </c>
      <c r="C48" s="50" t="s">
        <v>12</v>
      </c>
      <c r="D48" s="51" t="s">
        <v>68</v>
      </c>
      <c r="F48" s="113">
        <v>48.796444998677202</v>
      </c>
      <c r="G48" s="114">
        <v>38.743965843859499</v>
      </c>
      <c r="H48" s="115">
        <v>98.023512100126396</v>
      </c>
      <c r="I48" s="116">
        <v>104.380947499101</v>
      </c>
      <c r="J48" s="115">
        <v>47.831989167709899</v>
      </c>
      <c r="K48" s="116">
        <v>40.441318646549</v>
      </c>
      <c r="L48" s="113">
        <v>25.9459219929361</v>
      </c>
      <c r="M48" s="114">
        <v>-6.0906090156251897</v>
      </c>
      <c r="N48" s="114">
        <v>18.275048313222101</v>
      </c>
      <c r="O48" s="114">
        <v>18.944065620397499</v>
      </c>
      <c r="P48" s="114">
        <v>0.56564534677147904</v>
      </c>
      <c r="Q48" s="114">
        <v>26.658329240137601</v>
      </c>
    </row>
    <row r="49" spans="1:17" x14ac:dyDescent="0.25">
      <c r="A49" s="49" t="s">
        <v>57</v>
      </c>
      <c r="B49" s="52" t="s">
        <v>57</v>
      </c>
      <c r="C49" s="50" t="s">
        <v>12</v>
      </c>
      <c r="D49" s="51" t="s">
        <v>69</v>
      </c>
      <c r="F49" s="109">
        <v>55.361222797096701</v>
      </c>
      <c r="G49" s="110">
        <v>40.669819173480697</v>
      </c>
      <c r="H49" s="111">
        <v>92.689264572479999</v>
      </c>
      <c r="I49" s="112">
        <v>79.596684165772103</v>
      </c>
      <c r="J49" s="111">
        <v>51.313910268961003</v>
      </c>
      <c r="K49" s="112">
        <v>32.371827518306098</v>
      </c>
      <c r="L49" s="109">
        <v>36.123602027706099</v>
      </c>
      <c r="M49" s="110">
        <v>16.4486505234823</v>
      </c>
      <c r="N49" s="110">
        <v>58.514097605219298</v>
      </c>
      <c r="O49" s="110">
        <v>59.451481380253497</v>
      </c>
      <c r="P49" s="110">
        <v>0.59135672422569696</v>
      </c>
      <c r="Q49" s="110">
        <v>36.928578101555097</v>
      </c>
    </row>
    <row r="50" spans="1:17" x14ac:dyDescent="0.25">
      <c r="A50" s="49" t="s">
        <v>58</v>
      </c>
      <c r="B50" s="52" t="s">
        <v>58</v>
      </c>
      <c r="C50" s="50" t="s">
        <v>12</v>
      </c>
      <c r="D50" s="51" t="s">
        <v>70</v>
      </c>
      <c r="F50" s="113">
        <v>56.961152473513003</v>
      </c>
      <c r="G50" s="114">
        <v>44.347434478906997</v>
      </c>
      <c r="H50" s="115">
        <v>84.354624973416804</v>
      </c>
      <c r="I50" s="116">
        <v>79.257241904978301</v>
      </c>
      <c r="J50" s="115">
        <v>48.049366549568099</v>
      </c>
      <c r="K50" s="116">
        <v>35.148553423599097</v>
      </c>
      <c r="L50" s="113">
        <v>28.442948600793201</v>
      </c>
      <c r="M50" s="114">
        <v>6.43144140008026</v>
      </c>
      <c r="N50" s="114">
        <v>36.703681572588401</v>
      </c>
      <c r="O50" s="114">
        <v>38.606437745702003</v>
      </c>
      <c r="P50" s="114">
        <v>1.3918836356307001</v>
      </c>
      <c r="Q50" s="114">
        <v>30.2307249834892</v>
      </c>
    </row>
    <row r="51" spans="1:17" x14ac:dyDescent="0.25">
      <c r="A51" s="49" t="s">
        <v>59</v>
      </c>
      <c r="B51" s="52" t="s">
        <v>59</v>
      </c>
      <c r="C51" s="50" t="s">
        <v>12</v>
      </c>
      <c r="D51" s="51" t="s">
        <v>71</v>
      </c>
      <c r="F51" s="109">
        <v>51.443513785760501</v>
      </c>
      <c r="G51" s="110">
        <v>37.739666506605701</v>
      </c>
      <c r="H51" s="111">
        <v>94.082645360198001</v>
      </c>
      <c r="I51" s="112">
        <v>83.028620760514102</v>
      </c>
      <c r="J51" s="111">
        <v>48.399418635881602</v>
      </c>
      <c r="K51" s="112">
        <v>31.334724580052399</v>
      </c>
      <c r="L51" s="109">
        <v>36.311521928144799</v>
      </c>
      <c r="M51" s="110">
        <v>13.3135110500845</v>
      </c>
      <c r="N51" s="110">
        <v>54.459371462586702</v>
      </c>
      <c r="O51" s="110">
        <v>57.930288372739803</v>
      </c>
      <c r="P51" s="110">
        <v>2.2471390873125401</v>
      </c>
      <c r="Q51" s="110">
        <v>39.374631417902698</v>
      </c>
    </row>
    <row r="52" spans="1:17" x14ac:dyDescent="0.25">
      <c r="A52" s="49" t="s">
        <v>60</v>
      </c>
      <c r="B52" s="52" t="s">
        <v>60</v>
      </c>
      <c r="C52" s="50" t="s">
        <v>12</v>
      </c>
      <c r="D52" s="51" t="s">
        <v>72</v>
      </c>
      <c r="F52" s="113">
        <v>49.694591687474201</v>
      </c>
      <c r="G52" s="114">
        <v>36.0560643830377</v>
      </c>
      <c r="H52" s="115">
        <v>81.884716084554199</v>
      </c>
      <c r="I52" s="116">
        <v>74.261074912514303</v>
      </c>
      <c r="J52" s="115">
        <v>40.692275312666702</v>
      </c>
      <c r="K52" s="116">
        <v>26.775620981991999</v>
      </c>
      <c r="L52" s="113">
        <v>37.825890145826897</v>
      </c>
      <c r="M52" s="114">
        <v>10.2659989517</v>
      </c>
      <c r="N52" s="114">
        <v>51.975094583368701</v>
      </c>
      <c r="O52" s="114">
        <v>53.424290557745003</v>
      </c>
      <c r="P52" s="114">
        <v>0.95357464876015696</v>
      </c>
      <c r="Q52" s="114">
        <v>39.140162893685499</v>
      </c>
    </row>
    <row r="53" spans="1:17" x14ac:dyDescent="0.25">
      <c r="A53" s="49" t="s">
        <v>61</v>
      </c>
      <c r="B53" s="52" t="s">
        <v>61</v>
      </c>
      <c r="C53" s="50" t="s">
        <v>12</v>
      </c>
      <c r="D53" s="51" t="s">
        <v>73</v>
      </c>
      <c r="F53" s="109">
        <v>52.7420072657671</v>
      </c>
      <c r="G53" s="110">
        <v>40.141782342808902</v>
      </c>
      <c r="H53" s="111">
        <v>93.553267741638706</v>
      </c>
      <c r="I53" s="112">
        <v>81.546182380304501</v>
      </c>
      <c r="J53" s="111">
        <v>49.341871269657602</v>
      </c>
      <c r="K53" s="112">
        <v>32.734091039971801</v>
      </c>
      <c r="L53" s="109">
        <v>31.389301091199201</v>
      </c>
      <c r="M53" s="110">
        <v>14.724276490758401</v>
      </c>
      <c r="N53" s="110">
        <v>50.7354250631425</v>
      </c>
      <c r="O53" s="110">
        <v>54.718702570359497</v>
      </c>
      <c r="P53" s="110">
        <v>2.6425622945292302</v>
      </c>
      <c r="Q53" s="110">
        <v>34.8613452208807</v>
      </c>
    </row>
    <row r="54" spans="1:17" x14ac:dyDescent="0.25">
      <c r="B54" s="21"/>
    </row>
  </sheetData>
  <sheetProtection algorithmName="SHA-512" hashValue="xawd9aTdydwO4cvpsLS9bIcoXDaU70h9UdmgeR9FI8twKNNXn7VswdgV0LtrJcRxHr2Qk/X7mS1ZkHcwHwWLXg==" saltValue="NDBwdxcLeBnFtDmov4gR9g==" spinCount="100000" sheet="1" objects="1" scenarios="1" selectLockedCells="1" selectUnlockedCells="1"/>
  <mergeCells count="5">
    <mergeCell ref="C6:D6"/>
    <mergeCell ref="F6:Q6"/>
    <mergeCell ref="F7:G7"/>
    <mergeCell ref="H7:I7"/>
    <mergeCell ref="J7:K7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7" tint="0.79998168889431442"/>
    <outlinePr summaryBelow="0" summaryRight="0"/>
    <pageSetUpPr autoPageBreaks="0" fitToPage="1"/>
  </sheetPr>
  <dimension ref="A1:AX100"/>
  <sheetViews>
    <sheetView showGridLines="0" zoomScaleNormal="100" zoomScaleSheetLayoutView="100" workbookViewId="0">
      <selection activeCell="P11" sqref="P11"/>
    </sheetView>
  </sheetViews>
  <sheetFormatPr defaultRowHeight="13.2" x14ac:dyDescent="0.25"/>
  <cols>
    <col min="1" max="1" width="4.33203125" customWidth="1"/>
    <col min="2" max="2" width="3.44140625" customWidth="1"/>
    <col min="3" max="3" width="6.88671875" customWidth="1"/>
    <col min="4" max="4" width="9.109375" customWidth="1"/>
    <col min="5" max="5" width="39" customWidth="1"/>
    <col min="6" max="6" width="24.6640625" customWidth="1"/>
    <col min="7" max="11" width="9.109375" customWidth="1"/>
    <col min="12" max="12" width="18.33203125" customWidth="1"/>
    <col min="13" max="50" width="9.109375" customWidth="1"/>
  </cols>
  <sheetData>
    <row r="1" spans="1:50" ht="15" customHeight="1" x14ac:dyDescent="0.3">
      <c r="A1" s="9"/>
      <c r="B1" s="9" t="s">
        <v>42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</row>
    <row r="2" spans="1:50" ht="84" customHeight="1" x14ac:dyDescent="0.4">
      <c r="A2" s="9"/>
      <c r="B2" s="10"/>
      <c r="C2" s="11"/>
      <c r="D2" s="9"/>
      <c r="E2" s="9"/>
      <c r="F2" s="9"/>
      <c r="G2" s="9"/>
      <c r="H2" s="9"/>
      <c r="I2" s="9"/>
      <c r="J2" s="9"/>
      <c r="K2" s="12"/>
      <c r="L2" s="9"/>
      <c r="M2" s="12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</row>
    <row r="3" spans="1:50" ht="15" customHeight="1" x14ac:dyDescent="0.4">
      <c r="A3" s="9"/>
      <c r="B3" s="10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</row>
    <row r="4" spans="1:50" ht="15" customHeight="1" x14ac:dyDescent="0.3">
      <c r="A4" s="13" t="s">
        <v>43</v>
      </c>
      <c r="B4" s="14"/>
      <c r="C4" s="14"/>
      <c r="D4" s="14"/>
      <c r="E4" s="14"/>
      <c r="F4" s="14"/>
      <c r="G4" s="14"/>
      <c r="H4" s="14"/>
      <c r="I4" s="14"/>
      <c r="J4" s="14"/>
      <c r="K4" s="14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</row>
    <row r="5" spans="1:50" ht="15" customHeight="1" x14ac:dyDescent="0.3">
      <c r="A5" s="98" t="str">
        <f>HYPERLINK("http://www.str.com/data-insights/resources/glossary", "For all STR definitions, please visit www.str.com/data-insights/resources/glossary")</f>
        <v>For all STR definitions, please visit www.str.com/data-insights/resources/glossary</v>
      </c>
      <c r="B5" s="98"/>
      <c r="C5" s="98"/>
      <c r="D5" s="98"/>
      <c r="E5" s="98"/>
      <c r="F5" s="98"/>
      <c r="G5" s="14"/>
      <c r="H5" s="14"/>
      <c r="I5" s="14"/>
      <c r="J5" s="14"/>
      <c r="K5" s="14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</row>
    <row r="6" spans="1:50" ht="15" customHeight="1" x14ac:dyDescent="0.3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</row>
    <row r="7" spans="1:50" ht="15" customHeight="1" x14ac:dyDescent="0.3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</row>
    <row r="8" spans="1:50" ht="15" customHeight="1" x14ac:dyDescent="0.3">
      <c r="A8" s="13" t="s">
        <v>44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</row>
    <row r="9" spans="1:50" ht="15" customHeight="1" x14ac:dyDescent="0.3">
      <c r="A9" s="98" t="str">
        <f>HYPERLINK("http://www.str.com/data-insights/resources/FAQ", "For all STR FAQs, please click here or visit http://www.str.com/data-insights/resources/FAQ")</f>
        <v>For all STR FAQs, please click here or visit http://www.str.com/data-insights/resources/FAQ</v>
      </c>
      <c r="B9" s="98"/>
      <c r="C9" s="98"/>
      <c r="D9" s="98"/>
      <c r="E9" s="98"/>
      <c r="F9" s="98"/>
      <c r="G9" s="14"/>
      <c r="H9" s="14"/>
      <c r="I9" s="14"/>
      <c r="J9" s="14"/>
      <c r="K9" s="14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</row>
    <row r="10" spans="1:50" ht="15" customHeight="1" x14ac:dyDescent="0.3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</row>
    <row r="11" spans="1:50" ht="15" customHeight="1" x14ac:dyDescent="0.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</row>
    <row r="12" spans="1:50" ht="15" customHeight="1" x14ac:dyDescent="0.3">
      <c r="A12" s="98" t="str">
        <f>HYPERLINK("http://www.str.com/contact", "For additional support, please contact your regional office.")</f>
        <v>For additional support, please contact your regional office.</v>
      </c>
      <c r="B12" s="98"/>
      <c r="C12" s="98"/>
      <c r="D12" s="98"/>
      <c r="E12" s="98"/>
      <c r="F12" s="98"/>
      <c r="G12" s="98"/>
      <c r="H12" s="98"/>
      <c r="I12" s="98"/>
      <c r="J12" s="98"/>
      <c r="K12" s="14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</row>
    <row r="13" spans="1:50" ht="15" customHeight="1" x14ac:dyDescent="0.3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</row>
    <row r="14" spans="1:50" ht="16.5" customHeight="1" x14ac:dyDescent="0.3">
      <c r="A14" s="99" t="str">
        <f>HYPERLINK("http://www.hotelnewsnow.com/", "For the latest in industry news, visit HotelNewsNow.com.")</f>
        <v>For the latest in industry news, visit HotelNewsNow.com.</v>
      </c>
      <c r="B14" s="99"/>
      <c r="C14" s="99"/>
      <c r="D14" s="99"/>
      <c r="E14" s="99"/>
      <c r="F14" s="99"/>
      <c r="G14" s="99"/>
      <c r="H14" s="99"/>
      <c r="I14" s="99"/>
      <c r="J14" s="15"/>
      <c r="K14" s="14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</row>
    <row r="15" spans="1:50" ht="15" customHeight="1" x14ac:dyDescent="0.3">
      <c r="A15" s="99" t="str">
        <f>HYPERLINK("http://www.hoteldataconference.com/", "To learn more about the Hotel Data Conference, visit HotelDataConference.com.")</f>
        <v>To learn more about the Hotel Data Conference, visit HotelDataConference.com.</v>
      </c>
      <c r="B15" s="99"/>
      <c r="C15" s="99"/>
      <c r="D15" s="99"/>
      <c r="E15" s="99"/>
      <c r="F15" s="99"/>
      <c r="G15" s="99"/>
      <c r="H15" s="99"/>
      <c r="I15" s="99"/>
      <c r="J15" s="15"/>
      <c r="K15" s="15"/>
      <c r="L15" s="15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</row>
    <row r="16" spans="1:50" ht="15" customHeight="1" x14ac:dyDescent="0.3">
      <c r="A16" s="9"/>
      <c r="B16" s="9"/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</row>
    <row r="17" spans="1:50" ht="15" customHeight="1" x14ac:dyDescent="0.3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</row>
    <row r="18" spans="1:50" ht="15" customHeight="1" x14ac:dyDescent="0.3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</row>
    <row r="19" spans="1:50" ht="15" customHeight="1" x14ac:dyDescent="0.3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</row>
    <row r="20" spans="1:50" ht="15" customHeight="1" x14ac:dyDescent="0.3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</row>
    <row r="21" spans="1:50" ht="15" customHeight="1" x14ac:dyDescent="0.3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</row>
    <row r="22" spans="1:50" ht="15" customHeight="1" x14ac:dyDescent="0.3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</row>
    <row r="23" spans="1:50" ht="15" customHeight="1" x14ac:dyDescent="0.3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</row>
    <row r="24" spans="1:50" ht="15" customHeight="1" x14ac:dyDescent="0.3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</row>
    <row r="25" spans="1:50" ht="15" customHeight="1" x14ac:dyDescent="0.3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</row>
    <row r="26" spans="1:50" ht="15" customHeight="1" x14ac:dyDescent="0.3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</row>
    <row r="27" spans="1:50" ht="15" customHeight="1" x14ac:dyDescent="0.3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</row>
    <row r="28" spans="1:50" ht="15" customHeight="1" x14ac:dyDescent="0.3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</row>
    <row r="29" spans="1:50" ht="15" customHeight="1" x14ac:dyDescent="0.3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</row>
    <row r="30" spans="1:50" ht="15" customHeight="1" x14ac:dyDescent="0.3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</row>
    <row r="31" spans="1:50" ht="15" customHeight="1" x14ac:dyDescent="0.3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</row>
    <row r="32" spans="1:50" ht="15" customHeight="1" x14ac:dyDescent="0.3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</row>
    <row r="33" spans="1:50" ht="15" customHeight="1" x14ac:dyDescent="0.3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</row>
    <row r="34" spans="1:50" ht="15" customHeight="1" x14ac:dyDescent="0.3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</row>
    <row r="35" spans="1:50" ht="15" customHeight="1" x14ac:dyDescent="0.3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</row>
    <row r="36" spans="1:50" ht="15" customHeight="1" x14ac:dyDescent="0.3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</row>
    <row r="37" spans="1:50" ht="15" customHeight="1" x14ac:dyDescent="0.3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</row>
    <row r="38" spans="1:50" ht="15" customHeight="1" x14ac:dyDescent="0.3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</row>
    <row r="39" spans="1:50" ht="15" customHeight="1" x14ac:dyDescent="0.3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</row>
    <row r="40" spans="1:50" ht="15" customHeight="1" x14ac:dyDescent="0.3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</row>
    <row r="41" spans="1:50" ht="15" customHeight="1" x14ac:dyDescent="0.3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</row>
    <row r="42" spans="1:50" ht="15" customHeight="1" x14ac:dyDescent="0.3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</row>
    <row r="43" spans="1:50" ht="15" customHeight="1" x14ac:dyDescent="0.3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</row>
    <row r="44" spans="1:50" ht="15" customHeight="1" x14ac:dyDescent="0.3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</row>
    <row r="45" spans="1:50" ht="15" customHeight="1" x14ac:dyDescent="0.3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</row>
    <row r="46" spans="1:50" ht="15" customHeight="1" x14ac:dyDescent="0.3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</row>
    <row r="47" spans="1:50" ht="15" customHeight="1" x14ac:dyDescent="0.3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</row>
    <row r="48" spans="1:50" ht="15" customHeight="1" x14ac:dyDescent="0.3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</row>
    <row r="49" spans="1:50" ht="15" customHeight="1" x14ac:dyDescent="0.3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</row>
    <row r="50" spans="1:50" ht="15" customHeight="1" x14ac:dyDescent="0.3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</row>
    <row r="51" spans="1:50" ht="15" customHeight="1" x14ac:dyDescent="0.3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</row>
    <row r="52" spans="1:50" ht="15" customHeight="1" x14ac:dyDescent="0.3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</row>
    <row r="53" spans="1:50" ht="15" customHeight="1" x14ac:dyDescent="0.3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</row>
    <row r="54" spans="1:50" ht="15" customHeight="1" x14ac:dyDescent="0.3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</row>
    <row r="55" spans="1:50" ht="15" customHeight="1" x14ac:dyDescent="0.3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</row>
    <row r="56" spans="1:50" ht="15" customHeight="1" x14ac:dyDescent="0.3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</row>
    <row r="57" spans="1:50" ht="15" customHeight="1" x14ac:dyDescent="0.3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</row>
    <row r="58" spans="1:50" ht="15" customHeight="1" x14ac:dyDescent="0.3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</row>
    <row r="59" spans="1:50" ht="15" customHeight="1" x14ac:dyDescent="0.3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</row>
    <row r="60" spans="1:50" ht="15" customHeight="1" x14ac:dyDescent="0.3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</row>
    <row r="61" spans="1:50" ht="15" customHeight="1" x14ac:dyDescent="0.3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</row>
    <row r="62" spans="1:50" ht="15" customHeight="1" x14ac:dyDescent="0.3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</row>
    <row r="63" spans="1:50" ht="15" customHeight="1" x14ac:dyDescent="0.3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</row>
    <row r="64" spans="1:50" ht="15" customHeight="1" x14ac:dyDescent="0.3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</row>
    <row r="65" spans="1:50" ht="15" customHeight="1" x14ac:dyDescent="0.3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</row>
    <row r="66" spans="1:50" ht="15" customHeight="1" x14ac:dyDescent="0.3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</row>
    <row r="67" spans="1:50" ht="15" customHeight="1" x14ac:dyDescent="0.3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</row>
    <row r="68" spans="1:50" ht="15" customHeight="1" x14ac:dyDescent="0.3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</row>
    <row r="69" spans="1:50" ht="15" customHeight="1" x14ac:dyDescent="0.3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</row>
    <row r="70" spans="1:50" ht="15" customHeight="1" x14ac:dyDescent="0.3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</row>
    <row r="71" spans="1:50" ht="15" customHeight="1" x14ac:dyDescent="0.3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</row>
    <row r="72" spans="1:50" ht="15" customHeight="1" x14ac:dyDescent="0.3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</row>
    <row r="73" spans="1:50" ht="15" customHeight="1" x14ac:dyDescent="0.3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</row>
    <row r="74" spans="1:50" ht="15" customHeight="1" x14ac:dyDescent="0.3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</row>
    <row r="75" spans="1:50" ht="15" customHeight="1" x14ac:dyDescent="0.3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</row>
    <row r="76" spans="1:50" ht="15" customHeight="1" x14ac:dyDescent="0.3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</row>
    <row r="77" spans="1:50" ht="15" customHeight="1" x14ac:dyDescent="0.3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</row>
    <row r="78" spans="1:50" ht="15" customHeight="1" x14ac:dyDescent="0.3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</row>
    <row r="79" spans="1:50" ht="15" customHeight="1" x14ac:dyDescent="0.3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</row>
    <row r="80" spans="1:50" ht="15" customHeight="1" x14ac:dyDescent="0.3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</row>
    <row r="81" spans="1:50" ht="15" customHeight="1" x14ac:dyDescent="0.3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</row>
    <row r="82" spans="1:50" ht="15" customHeight="1" x14ac:dyDescent="0.3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</row>
    <row r="83" spans="1:50" ht="15" customHeight="1" x14ac:dyDescent="0.3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</row>
    <row r="84" spans="1:50" ht="15" customHeight="1" x14ac:dyDescent="0.3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</row>
    <row r="85" spans="1:50" ht="15" customHeight="1" x14ac:dyDescent="0.3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</row>
    <row r="86" spans="1:50" ht="15" customHeight="1" x14ac:dyDescent="0.3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</row>
    <row r="87" spans="1:50" ht="15" customHeight="1" x14ac:dyDescent="0.3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</row>
    <row r="88" spans="1:50" ht="15" customHeight="1" x14ac:dyDescent="0.3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</row>
    <row r="89" spans="1:50" ht="15" customHeight="1" x14ac:dyDescent="0.3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</row>
    <row r="90" spans="1:50" ht="15" customHeight="1" x14ac:dyDescent="0.3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</row>
    <row r="91" spans="1:50" ht="15" customHeight="1" x14ac:dyDescent="0.3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</row>
    <row r="92" spans="1:50" ht="15" customHeight="1" x14ac:dyDescent="0.3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</row>
    <row r="93" spans="1:50" ht="15" customHeight="1" x14ac:dyDescent="0.3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</row>
    <row r="94" spans="1:50" ht="15" customHeight="1" x14ac:dyDescent="0.3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</row>
    <row r="95" spans="1:50" ht="15" customHeight="1" x14ac:dyDescent="0.3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</row>
    <row r="96" spans="1:50" ht="15" customHeight="1" x14ac:dyDescent="0.3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</row>
    <row r="97" spans="1:50" ht="15" customHeight="1" x14ac:dyDescent="0.3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</row>
    <row r="98" spans="1:50" ht="15" customHeight="1" x14ac:dyDescent="0.3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</row>
    <row r="99" spans="1:50" ht="15" customHeight="1" x14ac:dyDescent="0.3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</row>
    <row r="100" spans="1:50" ht="15" customHeight="1" x14ac:dyDescent="0.3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</row>
  </sheetData>
  <sheetProtection password="DD2A" sheet="1" objects="1" scenarios="1"/>
  <mergeCells count="6">
    <mergeCell ref="A15:I15"/>
    <mergeCell ref="A5:F5"/>
    <mergeCell ref="G12:J12"/>
    <mergeCell ref="A9:F9"/>
    <mergeCell ref="A12:F12"/>
    <mergeCell ref="A14:I14"/>
  </mergeCells>
  <phoneticPr fontId="0" type="noConversion"/>
  <printOptions gridLinesSet="0"/>
  <pageMargins left="0" right="0" top="0" bottom="0" header="0.5" footer="0.5"/>
  <pageSetup scale="75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7" tint="0.79998168889431442"/>
  </sheetPr>
  <dimension ref="A1:A2"/>
  <sheetViews>
    <sheetView workbookViewId="0">
      <selection activeCell="X11" sqref="X11"/>
    </sheetView>
  </sheetViews>
  <sheetFormatPr defaultRowHeight="13.2" x14ac:dyDescent="0.25"/>
  <sheetData>
    <row r="1" spans="1:1" x14ac:dyDescent="0.25">
      <c r="A1" s="29" t="s">
        <v>75</v>
      </c>
    </row>
    <row r="2" spans="1:1" x14ac:dyDescent="0.25">
      <c r="A2" s="29" t="s">
        <v>76</v>
      </c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7" tint="0.79998168889431442"/>
  </sheetPr>
  <dimension ref="A1"/>
  <sheetViews>
    <sheetView workbookViewId="0"/>
  </sheetViews>
  <sheetFormatPr defaultRowHeight="13.2" x14ac:dyDescent="0.25"/>
  <sheetData/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7" tint="0.79998168889431442"/>
  </sheetPr>
  <dimension ref="A1"/>
  <sheetViews>
    <sheetView workbookViewId="0">
      <selection activeCell="B2" sqref="B2"/>
    </sheetView>
  </sheetViews>
  <sheetFormatPr defaultRowHeight="13.2" x14ac:dyDescent="0.25"/>
  <sheetData/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7" tint="0.79998168889431442"/>
  </sheetPr>
  <dimension ref="A1"/>
  <sheetViews>
    <sheetView workbookViewId="0">
      <selection activeCell="M30" sqref="M30"/>
    </sheetView>
  </sheetViews>
  <sheetFormatPr defaultRowHeight="13.2" x14ac:dyDescent="0.25"/>
  <sheetData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Current Month Report</vt:lpstr>
      <vt:lpstr>Year To Date Report</vt:lpstr>
      <vt:lpstr>Current month raw data</vt:lpstr>
      <vt:lpstr>YTD Raw Data</vt:lpstr>
      <vt:lpstr>Help</vt:lpstr>
      <vt:lpstr>Market Maps -&gt;</vt:lpstr>
      <vt:lpstr>Washington, DC Market</vt:lpstr>
      <vt:lpstr>Norfolk &amp; Virginia Beach, VA</vt:lpstr>
      <vt:lpstr>Virginia Area</vt:lpstr>
      <vt:lpstr>Richmond-Petersburg, VA</vt:lpstr>
      <vt:lpstr>Bristol &amp; Kingsport TN&amp;VA, MSA</vt:lpstr>
      <vt:lpstr>Help!Print_Area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2004-07-20T21:40:42Z</dcterms:created>
  <dcterms:modified xsi:type="dcterms:W3CDTF">2021-09-17T18:44:59Z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reated By">
    <vt:lpwstr>SoftArtisans OfficeWriter for Excel 11.0.0.825 (http://officewriter.softartisans.com)</vt:lpwstr>
  </property>
</Properties>
</file>